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7"/>
  </bookViews>
  <sheets>
    <sheet name="Rekapitulácia stavby" sheetId="1" r:id="rId1"/>
    <sheet name="01 - SO 01 Polyfunkčný ob..." sheetId="2" r:id="rId2"/>
    <sheet name="02 - Elektroinštalácia,bl..." sheetId="3" r:id="rId3"/>
    <sheet name="03 - Zdravotechnika" sheetId="4" r:id="rId4"/>
    <sheet name="04 - ÚK" sheetId="5" r:id="rId5"/>
    <sheet name="05 - Kanalizačná prípojka" sheetId="6" r:id="rId6"/>
    <sheet name="06 - Areálový vodovod" sheetId="7" r:id="rId7"/>
    <sheet name="10 - SO 05 Káblová prípoj..." sheetId="8" r:id="rId8"/>
  </sheets>
  <definedNames>
    <definedName name="_xlnm.Print_Titles" localSheetId="1">'01 - SO 01 Polyfunkčný ob...'!$133:$133</definedName>
    <definedName name="_xlnm.Print_Titles" localSheetId="2">'02 - Elektroinštalácia,bl...'!$122:$122</definedName>
    <definedName name="_xlnm.Print_Titles" localSheetId="3">'03 - Zdravotechnika'!$123:$123</definedName>
    <definedName name="_xlnm.Print_Titles" localSheetId="4">'04 - ÚK'!$117:$117</definedName>
    <definedName name="_xlnm.Print_Titles" localSheetId="5">'05 - Kanalizačná prípojka'!$124:$124</definedName>
    <definedName name="_xlnm.Print_Titles" localSheetId="6">'06 - Areálový vodovod'!$124:$124</definedName>
    <definedName name="_xlnm.Print_Titles" localSheetId="7">'10 - SO 05 Káblová prípoj...'!$119:$119</definedName>
    <definedName name="_xlnm.Print_Titles" localSheetId="0">'Rekapitulácia stavby'!$85:$85</definedName>
    <definedName name="_xlnm.Print_Area" localSheetId="1">'01 - SO 01 Polyfunkčný ob...'!$C$4:$Q$70,'01 - SO 01 Polyfunkčný ob...'!$C$76:$Q$117,'01 - SO 01 Polyfunkčný ob...'!$C$123:$Q$246</definedName>
    <definedName name="_xlnm.Print_Area" localSheetId="2">'02 - Elektroinštalácia,bl...'!$C$4:$Q$70,'02 - Elektroinštalácia,bl...'!$C$76:$Q$106,'02 - Elektroinštalácia,bl...'!$C$112:$Q$228</definedName>
    <definedName name="_xlnm.Print_Area" localSheetId="3">'03 - Zdravotechnika'!$C$4:$Q$70,'03 - Zdravotechnika'!$C$76:$Q$107,'03 - Zdravotechnika'!$C$113:$Q$228</definedName>
    <definedName name="_xlnm.Print_Area" localSheetId="4">'04 - ÚK'!$C$4:$Q$70,'04 - ÚK'!$C$76:$Q$101,'04 - ÚK'!$C$107:$Q$141</definedName>
    <definedName name="_xlnm.Print_Area" localSheetId="5">'05 - Kanalizačná prípojka'!$C$4:$Q$70,'05 - Kanalizačná prípojka'!$C$76:$Q$108,'05 - Kanalizačná prípojka'!$C$114:$Q$173</definedName>
    <definedName name="_xlnm.Print_Area" localSheetId="6">'06 - Areálový vodovod'!$C$4:$Q$70,'06 - Areálový vodovod'!$C$76:$Q$108,'06 - Areálový vodovod'!$C$114:$Q$180</definedName>
    <definedName name="_xlnm.Print_Area" localSheetId="7">'10 - SO 05 Káblová prípoj...'!$C$4:$Q$70,'10 - SO 05 Káblová prípoj...'!$C$76:$Q$103,'10 - SO 05 Káblová prípoj...'!$C$109:$Q$161</definedName>
    <definedName name="_xlnm.Print_Area" localSheetId="0">'Rekapitulácia stavby'!$C$4:$AP$70,'Rekapitulácia stavby'!$C$76:$AP$105</definedName>
  </definedNames>
  <calcPr fullCalcOnLoad="1"/>
</workbook>
</file>

<file path=xl/sharedStrings.xml><?xml version="1.0" encoding="utf-8"?>
<sst xmlns="http://schemas.openxmlformats.org/spreadsheetml/2006/main" count="7370" uniqueCount="1083">
  <si>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</si>
  <si>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</si>
  <si>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</si>
  <si>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</si>
  <si>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</si>
  <si>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</si>
  <si>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</si>
  <si>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</si>
  <si>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</si>
  <si>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</si>
  <si>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</si>
  <si>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</si>
  <si>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</si>
  <si>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MOCENOK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</si>
  <si>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</si>
  <si>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</si>
  <si>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Trhovisko a polyfunkčný objekt v Močenku</t>
  </si>
  <si>
    <t>JKSO:</t>
  </si>
  <si>
    <t/>
  </si>
  <si>
    <t>KS:</t>
  </si>
  <si>
    <t>Miesto:</t>
  </si>
  <si>
    <t>Močenok</t>
  </si>
  <si>
    <t>Dátum:</t>
  </si>
  <si>
    <t>17. 6. 2016</t>
  </si>
  <si>
    <t>Objednávateľ:</t>
  </si>
  <si>
    <t>IČO:</t>
  </si>
  <si>
    <t>Obec Močenok</t>
  </si>
  <si>
    <t>IČO DPH:</t>
  </si>
  <si>
    <t>Zhotoviteľ:</t>
  </si>
  <si>
    <t>Vyplň údaj</t>
  </si>
  <si>
    <t>Projektant:</t>
  </si>
  <si>
    <t>Ing.Tomáš Lenčéš</t>
  </si>
  <si>
    <t>True</t>
  </si>
  <si>
    <t>0,01</t>
  </si>
  <si>
    <t>Spracovateľ:</t>
  </si>
  <si>
    <t>Ing.Silvia Gujberová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</si>
  <si>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</si>
  <si>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</si>
  <si>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</si>
  <si>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</si>
  <si>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</si>
  <si>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</si>
  <si>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</si>
  <si>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</si>
  <si>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</si>
  <si>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</si>
  <si>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</si>
  <si>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</si>
  <si>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</si>
  <si>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</si>
  <si>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</si>
  <si>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</si>
  <si>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</si>
  <si>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</si>
  <si>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</si>
  <si>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</si>
  <si>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</si>
  <si>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</si>
  <si>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</si>
  <si>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</si>
  <si>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</si>
  <si>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</si>
  <si>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</si>
  <si>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</si>
  <si>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</si>
  <si>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</si>
  <si>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</si>
  <si>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</si>
  <si>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</si>
  <si>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</si>
  <si>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</si>
  <si>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</si>
  <si>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</si>
  <si>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</si>
  <si>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</si>
  <si>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</si>
  <si>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</si>
  <si>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</si>
  <si>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</si>
  <si>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{cc35b3d5-c142-469b-b93a-66ad8b0c3828}</t>
  </si>
  <si>
    <t>{00000000-0000-0000-0000-000000000000}</t>
  </si>
  <si>
    <t>01</t>
  </si>
  <si>
    <t>SO 01 Polyfunkčný objekt</t>
  </si>
  <si>
    <t>1</t>
  </si>
  <si>
    <t>{4e765964-8d37-40bb-b6d5-37bfa1178e15}</t>
  </si>
  <si>
    <t>02</t>
  </si>
  <si>
    <t>Elektroinštalácia,bleskozvod,fotovoltaika</t>
  </si>
  <si>
    <t>{5ffc00f1-2576-40bf-841a-6fd75fe8dca6}</t>
  </si>
  <si>
    <t>03</t>
  </si>
  <si>
    <t>Zdravotechnika</t>
  </si>
  <si>
    <t>{1eb8b3d0-e910-4799-8332-0eee23c5b3e7}</t>
  </si>
  <si>
    <t>04</t>
  </si>
  <si>
    <t>ÚK</t>
  </si>
  <si>
    <t>{aef05aec-4cc0-4582-805a-da379ff3b952}</t>
  </si>
  <si>
    <t>05</t>
  </si>
  <si>
    <t>Kanalizačná prípojka</t>
  </si>
  <si>
    <t>{da3dc11a-81d4-409a-9d67-adb7d5c3f50a}</t>
  </si>
  <si>
    <t>06</t>
  </si>
  <si>
    <t>Areálový vodovod</t>
  </si>
  <si>
    <t>{3069542e-09dd-4960-823c-b2d3bd45b4de}</t>
  </si>
  <si>
    <t>07</t>
  </si>
  <si>
    <t>SO 02 Prestrešenie</t>
  </si>
  <si>
    <t>{5cf61cff-2319-4fa2-844e-552525afd171}</t>
  </si>
  <si>
    <t>08</t>
  </si>
  <si>
    <t>SO 03 - D3 Drobná architektúra</t>
  </si>
  <si>
    <t>{d7877776-cd3b-4401-93e4-19d7e1ba2e52}</t>
  </si>
  <si>
    <t>09</t>
  </si>
  <si>
    <t>SO 03 - D4 Spevnené plochy</t>
  </si>
  <si>
    <t>{faa8c94b-7974-4a96-8f5b-04feeef82b0f}</t>
  </si>
  <si>
    <t>10</t>
  </si>
  <si>
    <t>SO 05 Káblová prípojka NN</t>
  </si>
  <si>
    <t>{04f60946-b766-40a7-83c0-ef88bd2a30d7}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</si>
  <si>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</si>
  <si>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</si>
  <si>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</si>
  <si>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</si>
  <si>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</si>
  <si>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</si>
  <si>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</si>
  <si>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</si>
  <si>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</si>
  <si>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</si>
  <si>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</si>
  <si>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</si>
  <si>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SO 01 Polyfunkčný objekt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</si>
  <si>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</si>
  <si>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</si>
  <si>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</si>
  <si>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</si>
  <si>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</si>
  <si>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</si>
  <si>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</si>
  <si>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</si>
  <si>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</si>
  <si>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</si>
  <si>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</si>
  <si>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</si>
  <si>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</si>
  <si>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</si>
  <si>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</si>
  <si>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</si>
  <si>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</si>
  <si>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</si>
  <si>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</si>
  <si>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</si>
  <si>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</si>
  <si>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</si>
  <si>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</si>
  <si>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</si>
  <si>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</si>
  <si>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</si>
  <si>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</si>
  <si>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</si>
  <si>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</si>
  <si>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</si>
  <si>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</si>
  <si>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</si>
  <si>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</si>
  <si>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</si>
  <si>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</si>
  <si>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</si>
  <si>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</si>
  <si>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</si>
  <si>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</si>
  <si>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</si>
  <si>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</si>
  <si>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</si>
  <si>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</si>
  <si>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</si>
  <si>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</si>
  <si>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</si>
  <si>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</si>
  <si>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</si>
  <si>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</si>
  <si>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</si>
  <si>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</si>
  <si>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121101111</t>
  </si>
  <si>
    <t>Odstránenie ornice s vodor. premiestn. na hromady, so zložením na vzdialenosť do 100 m a do 100m3</t>
  </si>
  <si>
    <t>m3</t>
  </si>
  <si>
    <t>4</t>
  </si>
  <si>
    <t>917037092</t>
  </si>
  <si>
    <t>122201101</t>
  </si>
  <si>
    <t>Odkopávka a prekopávka nezapažená v hornine 3, do 100 m3</t>
  </si>
  <si>
    <t>-770119335</t>
  </si>
  <si>
    <t>3</t>
  </si>
  <si>
    <t>132201201</t>
  </si>
  <si>
    <t>Výkop ryhy šírky 600-2000mm horn.3 do 100m3</t>
  </si>
  <si>
    <t>-1957658491</t>
  </si>
  <si>
    <t>132201209</t>
  </si>
  <si>
    <t>Príplatok k cenám za lepivosť pri hĺbení rýh š. nad 600 do 2 000 mm zapaž. i nezapažených, s urovnaním dna v hornine 3</t>
  </si>
  <si>
    <t>-1264828441</t>
  </si>
  <si>
    <t>5</t>
  </si>
  <si>
    <t>162201101</t>
  </si>
  <si>
    <t>Vodorovné premiestnenie výkopku z horniny 1-4 do 20m</t>
  </si>
  <si>
    <t>-1909266223</t>
  </si>
  <si>
    <t>6</t>
  </si>
  <si>
    <t>271573001</t>
  </si>
  <si>
    <t>Násyp pod základové  konštrukcie so zhutnením zo štrkopiesku fr.0-32 mm</t>
  </si>
  <si>
    <t>1827566434</t>
  </si>
  <si>
    <t>7</t>
  </si>
  <si>
    <t>273321312</t>
  </si>
  <si>
    <t xml:space="preserve">Betón základových dosiek, železový (bez výstuže), tr.C 20/25 </t>
  </si>
  <si>
    <t>-1871357704</t>
  </si>
  <si>
    <t>8</t>
  </si>
  <si>
    <t>273351217</t>
  </si>
  <si>
    <t>Debnenie stien základových dosiek, zhotovenie-tradičné</t>
  </si>
  <si>
    <t>m2</t>
  </si>
  <si>
    <t>-1949653847</t>
  </si>
  <si>
    <t>9</t>
  </si>
  <si>
    <t>273351218</t>
  </si>
  <si>
    <t>Debnenie stien základových dosiek, odstránenie-tradičné</t>
  </si>
  <si>
    <t>-595607724</t>
  </si>
  <si>
    <t>273362021</t>
  </si>
  <si>
    <t>Výstuž základových dosiek zo zvár. sietí KARI KF30</t>
  </si>
  <si>
    <t>t</t>
  </si>
  <si>
    <t>-1704242206</t>
  </si>
  <si>
    <t>11</t>
  </si>
  <si>
    <t>274271302</t>
  </si>
  <si>
    <t>Murivo základových pásov (m3) PREMAC 50x25x25 s betónovou výplňou C 16/20 hr. 250 mm</t>
  </si>
  <si>
    <t>2119150084</t>
  </si>
  <si>
    <t>12</t>
  </si>
  <si>
    <t>274321312</t>
  </si>
  <si>
    <t>Betón základových pásov, železový (bez výstuže), tr.C 20/25</t>
  </si>
  <si>
    <t>-1324560207</t>
  </si>
  <si>
    <t>13</t>
  </si>
  <si>
    <t>274361825</t>
  </si>
  <si>
    <t>Výstuž pre murivo základových pásov PREMAC s betónovou výplňou z ocele 10505</t>
  </si>
  <si>
    <t>662268045</t>
  </si>
  <si>
    <t>14</t>
  </si>
  <si>
    <t>274362021</t>
  </si>
  <si>
    <t>Výstuž základových pásov zo zvár. sietí KARI KY49</t>
  </si>
  <si>
    <t>1886231886</t>
  </si>
  <si>
    <t>15</t>
  </si>
  <si>
    <t>279100044</t>
  </si>
  <si>
    <t>Prestup v základoch  dĺžky do 700 mm</t>
  </si>
  <si>
    <t>ks</t>
  </si>
  <si>
    <t>1862121707</t>
  </si>
  <si>
    <t>16</t>
  </si>
  <si>
    <t>622255052</t>
  </si>
  <si>
    <t>Montáž stien prevetrávanej fasády z fasádnych dosiek,lepením na drevený rošt</t>
  </si>
  <si>
    <t>960364301</t>
  </si>
  <si>
    <t>17</t>
  </si>
  <si>
    <t>M</t>
  </si>
  <si>
    <t>5915600100</t>
  </si>
  <si>
    <t>Doska fasádna FUNDERMAX 1300 × 4100 mm  hr. 6 mm</t>
  </si>
  <si>
    <t>-1331661906</t>
  </si>
  <si>
    <t>18</t>
  </si>
  <si>
    <t>632477424</t>
  </si>
  <si>
    <t>Anhydritový poter hr. 40 mm</t>
  </si>
  <si>
    <t>908007651</t>
  </si>
  <si>
    <t>19</t>
  </si>
  <si>
    <t>941955004</t>
  </si>
  <si>
    <t>Lešenie ľahké pracovné  s výškou lešeňovej podlahy do 3,5 m</t>
  </si>
  <si>
    <t>-1139939794</t>
  </si>
  <si>
    <t>998012021</t>
  </si>
  <si>
    <t>Presun hmôt pre budovy (801, 803, 812),  výšky do 6 m</t>
  </si>
  <si>
    <t>1109659588</t>
  </si>
  <si>
    <t>21</t>
  </si>
  <si>
    <t>711111002</t>
  </si>
  <si>
    <t>Zhotovenie izolácie proti zemnej vlhkosti vodorovná asfaltovým náterom</t>
  </si>
  <si>
    <t>-2004544011</t>
  </si>
  <si>
    <t>22</t>
  </si>
  <si>
    <t>2465901010</t>
  </si>
  <si>
    <t>Asfaltový hydroizolačný náter modifikovaný SBS</t>
  </si>
  <si>
    <t>32</t>
  </si>
  <si>
    <t>-702047275</t>
  </si>
  <si>
    <t>23</t>
  </si>
  <si>
    <t>711141559</t>
  </si>
  <si>
    <t>Zhotovenie  izolácie proti zemnej vlhkosti a tlakovej vode vodorovná NAIP pritavením</t>
  </si>
  <si>
    <t>-1601078837</t>
  </si>
  <si>
    <t>24</t>
  </si>
  <si>
    <t>6283228800</t>
  </si>
  <si>
    <t>Pás ťažký asfaltový Elastobit ST 40</t>
  </si>
  <si>
    <t>-155497205</t>
  </si>
  <si>
    <t>25</t>
  </si>
  <si>
    <t>998711201</t>
  </si>
  <si>
    <t>Presun hmôt pre izoláciu proti vode v objektoch výšky do 6 m</t>
  </si>
  <si>
    <t>%</t>
  </si>
  <si>
    <t>-1434225945</t>
  </si>
  <si>
    <t>26</t>
  </si>
  <si>
    <t>712411100</t>
  </si>
  <si>
    <t>Zhotovenie - extenzívna zelená strecha ICOPAL</t>
  </si>
  <si>
    <t>1909943134</t>
  </si>
  <si>
    <t>27</t>
  </si>
  <si>
    <t>998712201</t>
  </si>
  <si>
    <t>Presun hmôt pre izoláciu povlakovej krytiny v objektoch výšky do 6 m</t>
  </si>
  <si>
    <t>-30156776</t>
  </si>
  <si>
    <t>28</t>
  </si>
  <si>
    <t>713111121</t>
  </si>
  <si>
    <t>Montáž tepelnej izolácie stropov rovných minerálnou vlnou, spodkom</t>
  </si>
  <si>
    <t>2097225177</t>
  </si>
  <si>
    <t>29</t>
  </si>
  <si>
    <t>6314150520</t>
  </si>
  <si>
    <t>Tepelné izolácie podlahy NOBASIL PTN, čadičová minerálna izolácia - doska 30/25x600x1000</t>
  </si>
  <si>
    <t>1999105895</t>
  </si>
  <si>
    <t>30</t>
  </si>
  <si>
    <t>713116010</t>
  </si>
  <si>
    <t>Montáž tepelnej izolácie stropov fúkanou celulózou hrúbky do 35 cm</t>
  </si>
  <si>
    <t>-1879861247</t>
  </si>
  <si>
    <t>31</t>
  </si>
  <si>
    <t>6290000101</t>
  </si>
  <si>
    <t>Climatizér plus - fúkaná izolácia, na strop</t>
  </si>
  <si>
    <t>702339516</t>
  </si>
  <si>
    <t>713122111</t>
  </si>
  <si>
    <t>Montáž tepelnej izolácie podláh polystyrénom, kladeným voľne v jednej vrstve</t>
  </si>
  <si>
    <t>-2048762857</t>
  </si>
  <si>
    <t>33</t>
  </si>
  <si>
    <t>2837653422</t>
  </si>
  <si>
    <t>EPS  100S penový polystyrén hrúbka 100 mm</t>
  </si>
  <si>
    <t>1668725070</t>
  </si>
  <si>
    <t>34</t>
  </si>
  <si>
    <t>713132215</t>
  </si>
  <si>
    <t>Montáž tepelnej izolácie podzemných stien a základov xps kotvením a lepením</t>
  </si>
  <si>
    <t>1477833929</t>
  </si>
  <si>
    <t>35</t>
  </si>
  <si>
    <t>2837650070</t>
  </si>
  <si>
    <t>Styrodur 2800 C extrudovaný polystyrén - XPS hrúbka 120mm</t>
  </si>
  <si>
    <t>-38193893</t>
  </si>
  <si>
    <t>36</t>
  </si>
  <si>
    <t>713136011</t>
  </si>
  <si>
    <t>Montáž tepelnej izolácie stien fúkanou celulózou do obvodovej steny</t>
  </si>
  <si>
    <t>-40637402</t>
  </si>
  <si>
    <t>37</t>
  </si>
  <si>
    <t>6290000102</t>
  </si>
  <si>
    <t>Climatizér plus - fúkaná izolácia, do obvodovej steny</t>
  </si>
  <si>
    <t>-1318812585</t>
  </si>
  <si>
    <t>38</t>
  </si>
  <si>
    <t>713136012</t>
  </si>
  <si>
    <t>Montáž tepelnej izolácie stien fúkanou celulózou do vnútornej steny</t>
  </si>
  <si>
    <t>-616089632</t>
  </si>
  <si>
    <t>39</t>
  </si>
  <si>
    <t>6290000103</t>
  </si>
  <si>
    <t>Climatizér plus - fúkaná izolácia, do vnútornej steny</t>
  </si>
  <si>
    <t>-590247432</t>
  </si>
  <si>
    <t>40</t>
  </si>
  <si>
    <t>713136013</t>
  </si>
  <si>
    <t>Montáž parozábrany,pások a tmelu</t>
  </si>
  <si>
    <t>-205186933</t>
  </si>
  <si>
    <t>41</t>
  </si>
  <si>
    <t>6315206001</t>
  </si>
  <si>
    <t>Parozábrana dodávka parozábrany</t>
  </si>
  <si>
    <t>-1087053640</t>
  </si>
  <si>
    <t>42</t>
  </si>
  <si>
    <t>6119800995</t>
  </si>
  <si>
    <t>Tmel dodávka tesniaceho tmelu</t>
  </si>
  <si>
    <t>bal</t>
  </si>
  <si>
    <t>-1365400115</t>
  </si>
  <si>
    <t>43</t>
  </si>
  <si>
    <t>6119800981</t>
  </si>
  <si>
    <t>Dodávka pások UNI TAPE tesneniu na parozábranu</t>
  </si>
  <si>
    <t>m</t>
  </si>
  <si>
    <t>1236217351</t>
  </si>
  <si>
    <t>44</t>
  </si>
  <si>
    <t>998713201</t>
  </si>
  <si>
    <t>Presun hmôt pre izolácie tepelné v objektoch výšky do 6 m</t>
  </si>
  <si>
    <t>-1768956250</t>
  </si>
  <si>
    <t>45</t>
  </si>
  <si>
    <t>762421501</t>
  </si>
  <si>
    <t>Montáž - celoplošný záklop strešný</t>
  </si>
  <si>
    <t>-243443833</t>
  </si>
  <si>
    <t>46</t>
  </si>
  <si>
    <t>6072625001</t>
  </si>
  <si>
    <t>Doska  OSB 3 ECO celoplošný záklop 2500x1250x22 mm</t>
  </si>
  <si>
    <t>1283083830</t>
  </si>
  <si>
    <t>47</t>
  </si>
  <si>
    <t>762431233</t>
  </si>
  <si>
    <t xml:space="preserve">Montáž obloženia stien doskami z drevovláknitých hmôt </t>
  </si>
  <si>
    <t>-1655843711</t>
  </si>
  <si>
    <t>48</t>
  </si>
  <si>
    <t>59590760211</t>
  </si>
  <si>
    <t>PAVATEX doska drevovláknitá, hr. 20 mm (ostenie)</t>
  </si>
  <si>
    <t>1541784112</t>
  </si>
  <si>
    <t>49</t>
  </si>
  <si>
    <t>59590760212</t>
  </si>
  <si>
    <t xml:space="preserve">PAVATEX doska drevovláknitá, hr. 80 mm </t>
  </si>
  <si>
    <t>-515373184</t>
  </si>
  <si>
    <t>50</t>
  </si>
  <si>
    <t>762431311</t>
  </si>
  <si>
    <t>Obloženie stien z dosiek OSB skrutkovaných na pero a drážku hr. dosky 12 mm</t>
  </si>
  <si>
    <t>-899646257</t>
  </si>
  <si>
    <t>51</t>
  </si>
  <si>
    <t>6072628102</t>
  </si>
  <si>
    <t>Doska OSB 3 ECO  hr. 12 mm (2500x1250mm)</t>
  </si>
  <si>
    <t>65581011</t>
  </si>
  <si>
    <t>52</t>
  </si>
  <si>
    <t>1298431896</t>
  </si>
  <si>
    <t>53</t>
  </si>
  <si>
    <t>433765635</t>
  </si>
  <si>
    <t>54</t>
  </si>
  <si>
    <t>7624950000</t>
  </si>
  <si>
    <t>Spojovací materiál pre OSB dosky</t>
  </si>
  <si>
    <t>59575312</t>
  </si>
  <si>
    <t>55</t>
  </si>
  <si>
    <t>7624950002</t>
  </si>
  <si>
    <t>Spojovací materiál pre PAVATEX drevovláknité dosky</t>
  </si>
  <si>
    <t>-346404000</t>
  </si>
  <si>
    <t>56</t>
  </si>
  <si>
    <t>998762202</t>
  </si>
  <si>
    <t>Presun hmôt pre konštrukcie tesárske v objektoch výšky do 12 m</t>
  </si>
  <si>
    <t>-134113800</t>
  </si>
  <si>
    <t>57</t>
  </si>
  <si>
    <t>763124133</t>
  </si>
  <si>
    <t xml:space="preserve"> SDK stena na drevenú konštr. 2x GKBI hr. 12,5 mm, TI 100 mm</t>
  </si>
  <si>
    <t>402711565</t>
  </si>
  <si>
    <t>58</t>
  </si>
  <si>
    <t>763124143</t>
  </si>
  <si>
    <t>SDK stena  na drevenú konštrukciu 2x GKFI hr. 12,5 mm, TI 100 mm</t>
  </si>
  <si>
    <t>916586696</t>
  </si>
  <si>
    <t>59</t>
  </si>
  <si>
    <t>763131221</t>
  </si>
  <si>
    <t>SDK podhľad KNAUF D111, drevená spodná kca s priamym uchytením, dosky GKF hr. 12,5 mm</t>
  </si>
  <si>
    <t>-2133801651</t>
  </si>
  <si>
    <t>60</t>
  </si>
  <si>
    <t>763147113</t>
  </si>
  <si>
    <t>Obklad steny sadrokartónom , hr.konštrukcie 25 mm,doska RBI 12,5 mm</t>
  </si>
  <si>
    <t>-1231532946</t>
  </si>
  <si>
    <t>61</t>
  </si>
  <si>
    <t>7637130101</t>
  </si>
  <si>
    <t>Montáž nosných stien drevostavieb - stenové obvodové dielce  S1</t>
  </si>
  <si>
    <t>-1871320740</t>
  </si>
  <si>
    <t>62</t>
  </si>
  <si>
    <t>6126100901</t>
  </si>
  <si>
    <t xml:space="preserve">Dodávka S1 - stenové dielce obvodové </t>
  </si>
  <si>
    <t>1906566164</t>
  </si>
  <si>
    <t>63</t>
  </si>
  <si>
    <t>7637130102</t>
  </si>
  <si>
    <t>Montáž vnútorných stien drevostavieb - stenové vnútorné dielce  V1</t>
  </si>
  <si>
    <t>-1436873893</t>
  </si>
  <si>
    <t>64</t>
  </si>
  <si>
    <t>6126100902</t>
  </si>
  <si>
    <t xml:space="preserve">Dodávka V1 - stenové dielce vnútorné </t>
  </si>
  <si>
    <t>664308716</t>
  </si>
  <si>
    <t>65</t>
  </si>
  <si>
    <t>7637141011</t>
  </si>
  <si>
    <t>Spojovacie prostriedky pre steny (klince,svorníky,strmene,atď)</t>
  </si>
  <si>
    <t>-834942623</t>
  </si>
  <si>
    <t>66</t>
  </si>
  <si>
    <t>763732112</t>
  </si>
  <si>
    <t>Montáž strešnej konštrukcie z väzníkov - pultový väzníkový krov</t>
  </si>
  <si>
    <t>648718354</t>
  </si>
  <si>
    <t>67</t>
  </si>
  <si>
    <t>6122201050</t>
  </si>
  <si>
    <t>Dodávka pultový väzníkový krov</t>
  </si>
  <si>
    <t>575467627</t>
  </si>
  <si>
    <t>68</t>
  </si>
  <si>
    <t>763732115</t>
  </si>
  <si>
    <t>-1018012883</t>
  </si>
  <si>
    <t>69</t>
  </si>
  <si>
    <t>763732213</t>
  </si>
  <si>
    <t>Montáž roštu strešnej konštrukcie</t>
  </si>
  <si>
    <t>1195218288</t>
  </si>
  <si>
    <t>70</t>
  </si>
  <si>
    <t>6126101111</t>
  </si>
  <si>
    <t>Dodávka roštu na strešnú konštrukciu 38/48</t>
  </si>
  <si>
    <t>238572726</t>
  </si>
  <si>
    <t>71</t>
  </si>
  <si>
    <t>998763201</t>
  </si>
  <si>
    <t>Presun hmôt pre drevostavby - manipulácia,doprava,prenájom žeriavu (cca 5hod)</t>
  </si>
  <si>
    <t>423943436</t>
  </si>
  <si>
    <t>72</t>
  </si>
  <si>
    <t>764357602</t>
  </si>
  <si>
    <t>Žľaby z pozinkovaného farbeného PZf plechu,  zaatikové r.š. 1200 mm</t>
  </si>
  <si>
    <t>-678204385</t>
  </si>
  <si>
    <t>73</t>
  </si>
  <si>
    <t>764454455</t>
  </si>
  <si>
    <t>Zvodové rúry  kruhové priemer 150 mm</t>
  </si>
  <si>
    <t>-465729371</t>
  </si>
  <si>
    <t>74</t>
  </si>
  <si>
    <t>998764201</t>
  </si>
  <si>
    <t>Presun hmôt pre konštrukcie klampiarske v objektoch výšky do 6 m</t>
  </si>
  <si>
    <t>1680198303</t>
  </si>
  <si>
    <t>75</t>
  </si>
  <si>
    <t>766124100</t>
  </si>
  <si>
    <t>D+M drevených stien záchodových (inštalačný blok WC) s dvierkami   1,55 x 2 m</t>
  </si>
  <si>
    <t>1494315074</t>
  </si>
  <si>
    <t>76</t>
  </si>
  <si>
    <t>766124101</t>
  </si>
  <si>
    <t>D+M drevených stien záchodových (inštalačný blok WC) s dvierkami   1,1 x 2 m</t>
  </si>
  <si>
    <t>-1598725588</t>
  </si>
  <si>
    <t>77</t>
  </si>
  <si>
    <t>766412121</t>
  </si>
  <si>
    <t xml:space="preserve">Montáž obloženia stien,smrekovcovými profilmi, š. nad 40 do 70 mm   </t>
  </si>
  <si>
    <t>-1982309022</t>
  </si>
  <si>
    <t>78</t>
  </si>
  <si>
    <t>6119174201</t>
  </si>
  <si>
    <t>profil RHOMBUS 26x68 materiál  Sibírsky smrekovec</t>
  </si>
  <si>
    <t>908765720</t>
  </si>
  <si>
    <t>79</t>
  </si>
  <si>
    <t>766621400</t>
  </si>
  <si>
    <t xml:space="preserve">Montáž okien </t>
  </si>
  <si>
    <t>1344857928</t>
  </si>
  <si>
    <t>80</t>
  </si>
  <si>
    <t>6114100101</t>
  </si>
  <si>
    <t>Dodávka okien a dverí</t>
  </si>
  <si>
    <t>-624536072</t>
  </si>
  <si>
    <t>81</t>
  </si>
  <si>
    <t>998766201</t>
  </si>
  <si>
    <t>Presun hmot pre konštrukcie stolárske v objektoch výšky do 6 m</t>
  </si>
  <si>
    <t>628459962</t>
  </si>
  <si>
    <t>82</t>
  </si>
  <si>
    <t>777531021</t>
  </si>
  <si>
    <t xml:space="preserve">Podlahy zo stierky polyuretánovej  </t>
  </si>
  <si>
    <t>2146102283</t>
  </si>
  <si>
    <t>83</t>
  </si>
  <si>
    <t>998777201</t>
  </si>
  <si>
    <t>Presun hmôt pre podlahy syntetické v objektoch výšky do 6 m</t>
  </si>
  <si>
    <t>1822118631</t>
  </si>
  <si>
    <t>84</t>
  </si>
  <si>
    <t>781441018</t>
  </si>
  <si>
    <t>Montáž obkladov vnútor. stien z obkladačiek kladených do malty veľ. 200x200 mm ozn W2</t>
  </si>
  <si>
    <t>-1494386653</t>
  </si>
  <si>
    <t>85</t>
  </si>
  <si>
    <t>5976574000</t>
  </si>
  <si>
    <t xml:space="preserve">Obkladačky keramické </t>
  </si>
  <si>
    <t>1474182139</t>
  </si>
  <si>
    <t>86</t>
  </si>
  <si>
    <t>998781201</t>
  </si>
  <si>
    <t>Presun hmôt pre obklady keramické v objektoch výšky do 6 m</t>
  </si>
  <si>
    <t>1260564558</t>
  </si>
  <si>
    <t>87</t>
  </si>
  <si>
    <t>783782203</t>
  </si>
  <si>
    <t>Nátery tesárskych konštrukcií proti škodcom a hnilobe KORASIT</t>
  </si>
  <si>
    <t>-29278476</t>
  </si>
  <si>
    <t>88</t>
  </si>
  <si>
    <t>784452363</t>
  </si>
  <si>
    <t xml:space="preserve">Maľby z maliarskych zmesí   výšky do 3, 80 m   </t>
  </si>
  <si>
    <t>509340267</t>
  </si>
  <si>
    <t>VP - Práce naviac</t>
  </si>
  <si>
    <t>PN</t>
  </si>
  <si>
    <t>02 - Elektroinštalácia,bleskozvod,fotovoltaika</t>
  </si>
  <si>
    <t>M - Práce a dodávky M</t>
  </si>
  <si>
    <t xml:space="preserve">    D1 - Elektromontáže-elektroinštalácia</t>
  </si>
  <si>
    <t xml:space="preserve">    D2 - Dodávka materiálu Elektroinštalácia</t>
  </si>
  <si>
    <t xml:space="preserve">    D3 - Elektromontáže-Fotovoltika</t>
  </si>
  <si>
    <t xml:space="preserve">    D4 - Dodávka materiálu Fotovoltika</t>
  </si>
  <si>
    <t xml:space="preserve">    D5 - Elektromontáže - bleskozvod a uzemnenie</t>
  </si>
  <si>
    <t xml:space="preserve">    D6 - Dodávka materiálu uzemnenie a bleskozvod</t>
  </si>
  <si>
    <t>210010301</t>
  </si>
  <si>
    <t>Krabica prístrojová bez zapojenia (1901, KP 68, KZ 3)</t>
  </si>
  <si>
    <t>210010321</t>
  </si>
  <si>
    <t>Krabica odbočná s viečkom, svorkovnicou vrátane zapojenia (1903, KR 68) kruhová</t>
  </si>
  <si>
    <t>210010002</t>
  </si>
  <si>
    <t>Rúrka ohybná elektroinštalačná, uložená pod omietkou,D20</t>
  </si>
  <si>
    <t>210010003</t>
  </si>
  <si>
    <t>Rúrka ohybná elektroinštalačná, uložená pod omietkou, D25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</si>
  <si>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</si>
  <si>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</si>
  <si>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</si>
  <si>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</si>
  <si>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210111012</t>
  </si>
  <si>
    <t>Domová zásuvka polozapustená alebo zapustená, 10/16 A 250 V 2P + Z 2 x zapojenie</t>
  </si>
  <si>
    <t>258745412</t>
  </si>
  <si>
    <t>Zdroj pre LED pás, 230V AC / 24V DC, 100W</t>
  </si>
  <si>
    <t>210201001</t>
  </si>
  <si>
    <t>A - svietidlo LED s mikroprizmatickým krytom zapustené, 1x35W 230V 50Hz, 3750lm/840, stupeň krytia IP20</t>
  </si>
  <si>
    <t>210201002</t>
  </si>
  <si>
    <t>B - svietidlo LED zapustené, 1x25W 230V 50Hz, 2200lm/840, stupeň krytia IP20</t>
  </si>
  <si>
    <t>210201003</t>
  </si>
  <si>
    <t>C - exteriérový LED pás, 15W/m 24V DC, stupeň krytia IP65, farba teplá biela</t>
  </si>
  <si>
    <t>210201004</t>
  </si>
  <si>
    <t>D - svietidlo exteriérové nástenné so senzorom pohybu, max. 1x100W 230V 50Hz, stupeň krytia IP44</t>
  </si>
  <si>
    <t>210190003</t>
  </si>
  <si>
    <t>Montáž rozvádzača R1</t>
  </si>
  <si>
    <t>210190002</t>
  </si>
  <si>
    <t>Montáž rozvádzača R1.1</t>
  </si>
  <si>
    <t>210190001</t>
  </si>
  <si>
    <t>Montáž zásuvkovej skrini ZS</t>
  </si>
  <si>
    <t>210100001</t>
  </si>
  <si>
    <t>Ukončenie vodičov v rozvádzač. vrátane zapojenia a vodičovej koncovky do 2.5 mm2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</si>
  <si>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</si>
  <si>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</si>
  <si>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</si>
  <si>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10mm2</t>
  </si>
  <si>
    <t>210810005</t>
  </si>
  <si>
    <t>Silový kábel medený 750 - 1000 V /mm2/ voľne uložený CYKY-CYKYm 750 V 3x1.5</t>
  </si>
  <si>
    <t>210810006</t>
  </si>
  <si>
    <t>Silový kábel medený 750 - 1000 V /mm2/ voľne uložený CYKY-CYKYm 750 V 3x2.5</t>
  </si>
  <si>
    <t>210810008</t>
  </si>
  <si>
    <t>Silový kábel medený 750 - 1000 V /mm2/ voľne uložený CYKY-CYKYm 750 V 3x6</t>
  </si>
  <si>
    <t>210810017</t>
  </si>
  <si>
    <t>Silový kábel medený 750 - 1000 V /mm2/ voľne uložený CYKY-CYKYm 750 V 5x6</t>
  </si>
  <si>
    <t>210800626</t>
  </si>
  <si>
    <t>Vodič  medený  NN a VN voľne uložený CYA 6</t>
  </si>
  <si>
    <t>210220311</t>
  </si>
  <si>
    <t>Bleskozvodová svorka na potrubie D260-700mm</t>
  </si>
  <si>
    <t>210258745</t>
  </si>
  <si>
    <t>Svorkovnica HUS OBO 1809</t>
  </si>
  <si>
    <t>236985474</t>
  </si>
  <si>
    <t>Otvory pre krabice</t>
  </si>
  <si>
    <t>258985421</t>
  </si>
  <si>
    <t>Revízna správa</t>
  </si>
  <si>
    <t>kpl</t>
  </si>
  <si>
    <t>PPV</t>
  </si>
  <si>
    <t>Podiel pridružených výkonov</t>
  </si>
  <si>
    <t>3201254875</t>
  </si>
  <si>
    <t>Krabica prístrojová KP 68</t>
  </si>
  <si>
    <t>3652100141</t>
  </si>
  <si>
    <t>Krabica rozvodná KR 68 + wago svorky</t>
  </si>
  <si>
    <t>3201232154</t>
  </si>
  <si>
    <t>Trubka FXP 20</t>
  </si>
  <si>
    <t>3213545487</t>
  </si>
  <si>
    <t>Trubka FXP 25</t>
  </si>
  <si>
    <t>3573571595</t>
  </si>
  <si>
    <t>Vypínač osvetlenia č.1 jednopólový, 10A 230V pre zapustenú montáž, stupeň krytia IP20</t>
  </si>
  <si>
    <t>3320014745</t>
  </si>
  <si>
    <t>Vypínač osvetlenia č.5 sériový, 10A 230V pre zapustenú montáž, stupeň krytia IP20</t>
  </si>
  <si>
    <t>3336520858</t>
  </si>
  <si>
    <t>Zásuvka jednoduchá L/N/PE 16A 230V, pre zapustenú montáž, stupeň krytia IP20</t>
  </si>
  <si>
    <t>3203215615</t>
  </si>
  <si>
    <t>Zásuvka jednoduchá L/N/PE 16A 230V s prepäťovou ochranou stupňa T3, pre zapustenú montáž, stupeň krytia IP20</t>
  </si>
  <si>
    <t>3203668777</t>
  </si>
  <si>
    <t>3213548778</t>
  </si>
  <si>
    <t>3201258745</t>
  </si>
  <si>
    <t>3205404877</t>
  </si>
  <si>
    <t>3336520141</t>
  </si>
  <si>
    <t>3016546577</t>
  </si>
  <si>
    <t>R1 - hlavný rozvádzač objektu,výkres č. D1.4-04</t>
  </si>
  <si>
    <t>3632054657</t>
  </si>
  <si>
    <t>R1.1 - rozvádzač pre obchod s podružným meraním spotreby el. energie,výkres č. D1.4-05</t>
  </si>
  <si>
    <t>3205468777</t>
  </si>
  <si>
    <t>ZS - modulárna zásuvková skrinka IP44 vybavená:  2x istené zásuvky 16A/400V 3-N-PE, 4x istené zásuvky 16A/230V L-N-PE , napr. SCAME 633.11WW-022</t>
  </si>
  <si>
    <t>3222547458</t>
  </si>
  <si>
    <t>Kábel medený CYKY-J 3x1,5</t>
  </si>
  <si>
    <t>3201258741</t>
  </si>
  <si>
    <t>Kábel medený CYKY-J 3x2,5</t>
  </si>
  <si>
    <t>3652120022</t>
  </si>
  <si>
    <t>Kábel medený CYKY-J 3x6</t>
  </si>
  <si>
    <t>3203154647</t>
  </si>
  <si>
    <t>Kábel medený CYKY-J 5x6</t>
  </si>
  <si>
    <t>Pol1</t>
  </si>
  <si>
    <t>Vodič CYA 16žz</t>
  </si>
  <si>
    <t>3201254700</t>
  </si>
  <si>
    <t>Svorka Bernard + Cu pásik</t>
  </si>
  <si>
    <t>3201124577</t>
  </si>
  <si>
    <t>PM</t>
  </si>
  <si>
    <t>Podružný materiál</t>
  </si>
  <si>
    <t>258741001</t>
  </si>
  <si>
    <t>RG1 - technologický rozvádzač FVE systému</t>
  </si>
  <si>
    <t>225885454</t>
  </si>
  <si>
    <t>INV - 1f striedač max 2500W</t>
  </si>
  <si>
    <t>236987541</t>
  </si>
  <si>
    <t>MFX - skrinka s istením a DC prepäťovou ochranou na káblový zvod od FVE panelov</t>
  </si>
  <si>
    <t>222333652</t>
  </si>
  <si>
    <t>FV POLYKRYŠTALICKÝ PANEL, 2DC 30-740V, IT 260Wp</t>
  </si>
  <si>
    <t>220014745</t>
  </si>
  <si>
    <t>Vodič SOLAR XLS 6mmm2</t>
  </si>
  <si>
    <t>222555214</t>
  </si>
  <si>
    <t>Nosná konštrukcia pre fotovoltaiku na streche</t>
  </si>
  <si>
    <t>3450329900</t>
  </si>
  <si>
    <t>3201224558</t>
  </si>
  <si>
    <t>3201254785</t>
  </si>
  <si>
    <t>3201212455</t>
  </si>
  <si>
    <t>FV POLYKRYŠTALICKÝ PANEL, 2DC 30-740V, IT 260Wp ASTRONERGY typ CHSM6610P</t>
  </si>
  <si>
    <t>3201354789</t>
  </si>
  <si>
    <t>3201245787</t>
  </si>
  <si>
    <t>210220101</t>
  </si>
  <si>
    <t>Zvodový vodič včítane podpery FeZn do D 10 mm, A1 D 10 mm FeZn  D 8 mm</t>
  </si>
  <si>
    <t>210220022</t>
  </si>
  <si>
    <t>Uzemňovacie vedenie v zemi včít. svoriek, prepojenia, izolácie spojov FeZn D 8 - 10 mm</t>
  </si>
  <si>
    <t>210220021</t>
  </si>
  <si>
    <t>Uzemňovacie vedenie v zemi včít. svoriek, prepojenia, izolácie spojov FeZn do 120 mm2</t>
  </si>
  <si>
    <t>210220301</t>
  </si>
  <si>
    <t>Bleskozvodová svorka do 2 skrutiek (SS, SR 03)</t>
  </si>
  <si>
    <t>210220302</t>
  </si>
  <si>
    <t>Bleskozvodová svorka nad 2 skrutky (ST, SJ, SK, SZ, SR 01, 02)</t>
  </si>
  <si>
    <t>210220372</t>
  </si>
  <si>
    <t>Ochranný uholník alebo rúrka s držiak. do steny</t>
  </si>
  <si>
    <t>210220212</t>
  </si>
  <si>
    <t>Zachyt.tyč včít.upevnenia JP 10 - zachytávacia tyč bez osadenia dĺžky1000mm</t>
  </si>
  <si>
    <t>460200163</t>
  </si>
  <si>
    <t>Hĺbenie káblovej ryhy 35 cm širokej a 80 cm hlbokej, v zemine triedy 3</t>
  </si>
  <si>
    <t>460560163</t>
  </si>
  <si>
    <t>Ručný zásyp nezap. káblovej ryhy bez zhutn. zeminy, 35 cm širokej, 80 cm hlbokej v zemine tr. 3</t>
  </si>
  <si>
    <t>3201258745.1</t>
  </si>
  <si>
    <t>FeZn Ř8mm - zachytávací vodič FeZn priemeru 8mm</t>
  </si>
  <si>
    <t>3210320454</t>
  </si>
  <si>
    <t>FeZn Ř10mm - uzemňovací vodič FeZn priemeru 10mm</t>
  </si>
  <si>
    <t>3210548798</t>
  </si>
  <si>
    <t>FeZn 30x4mm - uzemňovacia pásovina FeZn vo výkope základov,rozmer 30x4mm</t>
  </si>
  <si>
    <t>3203205400</t>
  </si>
  <si>
    <t>PV 23 - podpera vedenia na streche</t>
  </si>
  <si>
    <t>3009878454</t>
  </si>
  <si>
    <t>PV 17 - podpera vedenia na bočnej fasáde</t>
  </si>
  <si>
    <t>3020354654</t>
  </si>
  <si>
    <t>SR03 - svorka spojovacia na spoj uzemň. pásovina - uzemň. vodič</t>
  </si>
  <si>
    <t>3000254554</t>
  </si>
  <si>
    <t>SP01 - svorka spojovacia na spoj kovová súčiastka - uzemň. vodič</t>
  </si>
  <si>
    <t>3030878787</t>
  </si>
  <si>
    <t>SS - svorka spojovacia</t>
  </si>
  <si>
    <t>3200045477</t>
  </si>
  <si>
    <t>SR02 - svorka spojovacia na spoj uzemň. pásovina - uzemň. pásovina (2ks na spoj každých 25m pri nadpájaní)</t>
  </si>
  <si>
    <t>3030135045</t>
  </si>
  <si>
    <t>SJ01 - svorka k zachytávacej tyči</t>
  </si>
  <si>
    <t>89</t>
  </si>
  <si>
    <t>3035406898</t>
  </si>
  <si>
    <t>SZ - svorka skúšobná</t>
  </si>
  <si>
    <t>90</t>
  </si>
  <si>
    <t>3030354064</t>
  </si>
  <si>
    <t>OU + 2xDOU - ochranný uholník dĺžky 1,7m + 2x držiaky uholníka univerzálne</t>
  </si>
  <si>
    <t>91</t>
  </si>
  <si>
    <t>3033044478</t>
  </si>
  <si>
    <t>JP 10 - zachytávacia tyč bez osadenia dĺžky1000mm</t>
  </si>
  <si>
    <t>92</t>
  </si>
  <si>
    <t>3030000807</t>
  </si>
  <si>
    <t>OS 01 Ochranná strieška</t>
  </si>
  <si>
    <t>93</t>
  </si>
  <si>
    <t>94</t>
  </si>
  <si>
    <t>03 - Zdravotechnika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</si>
  <si>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</si>
  <si>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</si>
  <si>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</si>
  <si>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612403399</t>
  </si>
  <si>
    <t>Hrubá výplň rýh na stenách akoukoľvek maltou, akejkoľvek šírky ryhy</t>
  </si>
  <si>
    <t>632451441</t>
  </si>
  <si>
    <t>Doplnenie cementového poteru s plochou jednotlivo (s dodaním hmôt) do 4 m2 a hr. do 40 mm</t>
  </si>
  <si>
    <t>974042553</t>
  </si>
  <si>
    <t>Vysekanie rýh v betónovej dlažbe do hĺbky 100mm a šírky do 100mm,  -0,02200t</t>
  </si>
  <si>
    <t>974049142</t>
  </si>
  <si>
    <t>Vysekanie rýh v betónových stenách do hĺbky 70 mm a š. do 70 mm,  -0,01100t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</si>
  <si>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</si>
  <si>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</si>
  <si>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</si>
  <si>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</si>
  <si>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</si>
  <si>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</si>
  <si>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</si>
  <si>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</si>
  <si>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713482111</t>
  </si>
  <si>
    <t>Montáž trubíc z PE, hr.do 10 mm,vnút.priemer do 38</t>
  </si>
  <si>
    <t>2837741547</t>
  </si>
  <si>
    <t>TUBOLIT izolácia-trubica  hr. izol. 9mm, vonk.priemer potrubia 22mm DG  9x22 nadrezaná  AZ FLEX</t>
  </si>
  <si>
    <t>2837741552</t>
  </si>
  <si>
    <t>TUBOLIT izolácia-trubica  hr. izol. 9mm, vonk.priemer potrubia 28mm DG  9x28 nadrezaná  AZ FLEX</t>
  </si>
  <si>
    <t>2837741573</t>
  </si>
  <si>
    <t>TUBOLIT izolácia-trubica  hr. izol. 9mm, vonk.priemer potrubia 35mm DG  9x35 nadrezaná  AZ FLEX</t>
  </si>
  <si>
    <t>713482121</t>
  </si>
  <si>
    <t>Montáž trubíc z PE, hr.15-20 mm,vnút.priemer do 38</t>
  </si>
  <si>
    <t>2837741540</t>
  </si>
  <si>
    <t>TUBOLIT izolácia-trubica  hr. izol.13mm, vonk.priemer potrubia 22mm DG 13x22 nadrezaná  AZ FLEX</t>
  </si>
  <si>
    <t>2837741553</t>
  </si>
  <si>
    <t>TUBOLIT izolácia-trubica  hr. izol.13mm, vonk.priemer potrubia 28mm DG 13x28 nadrezaná  AZ FLEX</t>
  </si>
  <si>
    <t>2837741770</t>
  </si>
  <si>
    <t>TUBOLIT PE páska 50mm x 15m x 3mm</t>
  </si>
  <si>
    <t>2837741778</t>
  </si>
  <si>
    <t>Sponky</t>
  </si>
  <si>
    <t>100ks</t>
  </si>
  <si>
    <t>721171118</t>
  </si>
  <si>
    <t>Potrubie kanalizačné hrdlové KG 100</t>
  </si>
  <si>
    <t>721171120</t>
  </si>
  <si>
    <t>Potrubie kanalizačné hrdlové KG 150</t>
  </si>
  <si>
    <t>721173305</t>
  </si>
  <si>
    <t>Potrubie kanalizačné HT-PP D 50x1,8</t>
  </si>
  <si>
    <t>721173309</t>
  </si>
  <si>
    <t>Potrubie kanalizačné HT-PP D 110x2,2</t>
  </si>
  <si>
    <t>721194103</t>
  </si>
  <si>
    <t>Zriadenie prípojky na potrubí vyvedenie a upevnenie odpadových výpustiek D 32x1,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</si>
  <si>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</si>
  <si>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</si>
  <si>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</si>
  <si>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</si>
  <si>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721223421</t>
  </si>
  <si>
    <t>Vtok so zápachovou uzávierkou a s príd. uzáverom HL 21</t>
  </si>
  <si>
    <t>721274103</t>
  </si>
  <si>
    <t>Ventilačné hlavice strešná - plastové DN 100 HUL 810</t>
  </si>
  <si>
    <t>721289131</t>
  </si>
  <si>
    <t>Čistiaca tvarovka d 110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</si>
  <si>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</si>
  <si>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</si>
  <si>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</si>
  <si>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</si>
  <si>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722171312</t>
  </si>
  <si>
    <t>Potrubie z plasthliníkových rúrok PEXc-AL-PEXc d20x2,5mm</t>
  </si>
  <si>
    <t>722171313</t>
  </si>
  <si>
    <t>Potrubie z plasthliníkových rúrok PEXc-AL-PEXc d26x3,0mm</t>
  </si>
  <si>
    <t>722171314</t>
  </si>
  <si>
    <t>Potrubie z plasthliníkových rúrok PEXc-AL-PEXc d32x3,0mm</t>
  </si>
  <si>
    <t>722190401</t>
  </si>
  <si>
    <t>Vyvedenie a upevnenie výpustky DN 15</t>
  </si>
  <si>
    <t>722190403</t>
  </si>
  <si>
    <t>Vyvedenie a upevnenie výpustky DN 25</t>
  </si>
  <si>
    <t>722220111</t>
  </si>
  <si>
    <t>Montáž armatúry závitovej s jedným závitom, nástenka pre výtokový ventil G 1/2</t>
  </si>
  <si>
    <t>722224111</t>
  </si>
  <si>
    <t>Armat. vodov. s 1 závitom, kohút plniaci a vypúšťací G 1/2</t>
  </si>
  <si>
    <t>722231161</t>
  </si>
  <si>
    <t>Armat. vodov. s 2 závitmi, ventil poistný priamy ON 137030 G 1/2</t>
  </si>
  <si>
    <t>722239101</t>
  </si>
  <si>
    <t>Montáž ventilu priameho, spätného,pod omietku,poistného,redukčného,šikmého G 1/2</t>
  </si>
  <si>
    <t>5519800142</t>
  </si>
  <si>
    <t>Guľový ventil záhradný G 1/2"</t>
  </si>
  <si>
    <t>5519800136</t>
  </si>
  <si>
    <t>Guľový ventil s vypúťaním G 1/2"</t>
  </si>
  <si>
    <t>722239103</t>
  </si>
  <si>
    <t>Montáž ventilu priameho, spätného,pod omietku,poistného,redukčného,šikmého G 1</t>
  </si>
  <si>
    <t>4229800622</t>
  </si>
  <si>
    <t>Armatúry a príslušenstvo HONEYWELL, redukčný ventil tlaku D06F-1A</t>
  </si>
  <si>
    <t>4229800724</t>
  </si>
  <si>
    <t>Armatúry a príslušenstvo HONEYWELL, filter F76S-1AA</t>
  </si>
  <si>
    <t>5519800103</t>
  </si>
  <si>
    <t>Guľový ventil voda F-F G 1"</t>
  </si>
  <si>
    <t>5519800202</t>
  </si>
  <si>
    <t>Filter závitový G 1"</t>
  </si>
  <si>
    <t>5519800211</t>
  </si>
  <si>
    <t>Spätná klapka závitová zvislá G 1"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</si>
  <si>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</si>
  <si>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</si>
  <si>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</si>
  <si>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</si>
  <si>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</si>
  <si>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</si>
  <si>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725119711</t>
  </si>
  <si>
    <t>Montáž predstenového systému záchodov do kombinovaných stien (napr.GEBERIT, AlcaPlast)</t>
  </si>
  <si>
    <t>súb.</t>
  </si>
  <si>
    <t>5513005458</t>
  </si>
  <si>
    <t>Duofix pre závesné WC UP320 1.138x 136x 526  obj.č. 111.300.00.5   GEBERIT</t>
  </si>
  <si>
    <t>5513005459</t>
  </si>
  <si>
    <t>Duofix Special pre závesné WC a opierky 896x 187x 1.138  obj.č. 111.375.00.5   GEBERIT</t>
  </si>
  <si>
    <t>115.770.11.5</t>
  </si>
  <si>
    <t>Sanitárne systémy a armatúry, Ovládacie tlačidlo Sigma01 biela</t>
  </si>
  <si>
    <t>156.050.00.1</t>
  </si>
  <si>
    <t>Sanitárne systémy a armatúry, protihluková podložka</t>
  </si>
  <si>
    <t>725119730</t>
  </si>
  <si>
    <t>Montáž záchodu do predstenového systému</t>
  </si>
  <si>
    <t>6420139570</t>
  </si>
  <si>
    <t>JIKA OLYMP závesné WC 8.2061.1.</t>
  </si>
  <si>
    <t>6420139571</t>
  </si>
  <si>
    <t>JIKA OLYMP závesné WC pre imobilných 8.2064.2</t>
  </si>
  <si>
    <t>725129210</t>
  </si>
  <si>
    <t>Montáž pisoárového záchodku z bieleho diturvitu s automatickým splachovaním</t>
  </si>
  <si>
    <t>6420134170</t>
  </si>
  <si>
    <t>JIKA GOLEM 4307.0 pisoár antivandal s radarovým senzorom</t>
  </si>
  <si>
    <t>6420134171</t>
  </si>
  <si>
    <t>Napapájací zdroj DOMINO SENZOR, 24V, 8.9507.1</t>
  </si>
  <si>
    <t>725219401</t>
  </si>
  <si>
    <t>Montáž umývadla na skrutky do muriva, bez výtokovej armatúry</t>
  </si>
  <si>
    <t>6420141142</t>
  </si>
  <si>
    <t>JIKA TIGO umývadlo 8.1221.8 - 80 cm</t>
  </si>
  <si>
    <t>6420138720</t>
  </si>
  <si>
    <t>JIKA MIO 8.1371.4 umývadlo pre imobilných</t>
  </si>
  <si>
    <t>725291112</t>
  </si>
  <si>
    <t>Montáž doplnkov zariadení kúpeľní a záchodov, toaletná doska</t>
  </si>
  <si>
    <t>6420139576</t>
  </si>
  <si>
    <t>JIKA OLYMP WC doska s poklopom 8.9328.1</t>
  </si>
  <si>
    <t>725291114</t>
  </si>
  <si>
    <t>Montáž doplnkov zariadení kúpeľní a záchodov, madlá</t>
  </si>
  <si>
    <t>6429800305</t>
  </si>
  <si>
    <t>Držadlo toaletné 550 mm pevné nerez č.o. 3.8971.4.003.000.1</t>
  </si>
  <si>
    <t>6429800307</t>
  </si>
  <si>
    <t>Držadlo toaletné 834 mm sklopné nerez č.o. 3.8972.5.003.000.1</t>
  </si>
  <si>
    <t>6429800308</t>
  </si>
  <si>
    <t>Držadlo toaletné sklopné  s držiakom toal. papiera, nerez č.o. 3.8971.6.003.000.1</t>
  </si>
  <si>
    <t>725333360</t>
  </si>
  <si>
    <t>Montáž výlevky keramickej voľne stojacej bez výtokovej armatúry</t>
  </si>
  <si>
    <t>6420137930</t>
  </si>
  <si>
    <t>JIKA MIRA výlevka - 5104.6</t>
  </si>
  <si>
    <t>HL200/1</t>
  </si>
  <si>
    <t>Manžeta pre pripojenie WC VARIO s otočným, excentrickým pripojením (0-20?mm),  DN 110</t>
  </si>
  <si>
    <t>725539100</t>
  </si>
  <si>
    <t>Montáž elektrického zásobníka akumulačného stojatého do 30 L</t>
  </si>
  <si>
    <t>5419805225</t>
  </si>
  <si>
    <t>Prietokový ohrievač TÚV typ Stiebel Eltron SHZ 30 LCD</t>
  </si>
  <si>
    <t>725819402</t>
  </si>
  <si>
    <t>Montáž ventilu bez pripojovacej rúrky G 1/2</t>
  </si>
  <si>
    <t>5514100500</t>
  </si>
  <si>
    <t>Ventil pre hygienické a zdravotnické zariadenia rohový mosadzný T 66 A 1/2" s vrškom T 13</t>
  </si>
  <si>
    <t>725829201</t>
  </si>
  <si>
    <t>Montáž batérie umývadlovej a drezovej nástennej pákovej, alebo klasickej</t>
  </si>
  <si>
    <t>5519815572</t>
  </si>
  <si>
    <t>Batéria nástenná JIKA 3.111J.7, rameno 300 mm</t>
  </si>
  <si>
    <t>725829302</t>
  </si>
  <si>
    <t>Montáž batérie umývadlovej stojánkovej senzorovej</t>
  </si>
  <si>
    <t>5519815570</t>
  </si>
  <si>
    <t>Batéria senzorová JIKA 3.141T.2</t>
  </si>
  <si>
    <t>5519815571</t>
  </si>
  <si>
    <t>Napájaci zdroj 24V pre max. 4 senzorové batérie</t>
  </si>
  <si>
    <t>725869301</t>
  </si>
  <si>
    <t>Montáž zápachovej uzávierky pre zariaďovacie predmety, umývadlová do D 40</t>
  </si>
  <si>
    <t>6420138721</t>
  </si>
  <si>
    <t>JIKA MIO miesto šetriaci sifón 8.9424.6</t>
  </si>
  <si>
    <t>6420138716</t>
  </si>
  <si>
    <t>JIKA sifón umývadlový 3.7471.0</t>
  </si>
  <si>
    <t>725869371</t>
  </si>
  <si>
    <t>Montáž zápachovej uzávierky pre zariaďovacie predmety, pisoárovej do D 50</t>
  </si>
  <si>
    <t>6429800104</t>
  </si>
  <si>
    <t>Sifón pre Golem 8.9200.4</t>
  </si>
  <si>
    <t>725989101</t>
  </si>
  <si>
    <t>Montáž dvierok kovových lakovaných</t>
  </si>
  <si>
    <t>5516757350</t>
  </si>
  <si>
    <t>Dvierka krycie 200x200</t>
  </si>
  <si>
    <t>998725201</t>
  </si>
  <si>
    <t>Presun hmôt pre zariaďovacie predmety v objektoch výšky do 6 m</t>
  </si>
  <si>
    <t>04 - ÚK</t>
  </si>
  <si>
    <t xml:space="preserve">    735 - Ústredné kúrenie, vykurov. telesá</t>
  </si>
  <si>
    <t>735162240</t>
  </si>
  <si>
    <t>Montáž vykurovacieho telesa rúrkového elektrického výšky 1500 mm</t>
  </si>
  <si>
    <t>5419800130</t>
  </si>
  <si>
    <t>Vykurovací rebrík elektr. EL VL BK.ER 450x1320</t>
  </si>
  <si>
    <t>735339101</t>
  </si>
  <si>
    <t>Montáž vykurovacích filmov, komplet zapojenie</t>
  </si>
  <si>
    <t>CHFP03</t>
  </si>
  <si>
    <t>CALEO PREMIUM vykurovací film 130W 50 cm</t>
  </si>
  <si>
    <t>bm</t>
  </si>
  <si>
    <t>CHFP04</t>
  </si>
  <si>
    <t>CALEO PREMIUM vykurovací film 130W 80 cm</t>
  </si>
  <si>
    <t>CKL001</t>
  </si>
  <si>
    <t>CALEO elektrické prípojky</t>
  </si>
  <si>
    <t>CBP001</t>
  </si>
  <si>
    <t>CALEO izolačný bitúmenový pás</t>
  </si>
  <si>
    <t>TE601N</t>
  </si>
  <si>
    <t>BVP 601 izbový termostat</t>
  </si>
  <si>
    <t>SCA001</t>
  </si>
  <si>
    <t>SCAPA samolepiaca páska 50 m</t>
  </si>
  <si>
    <t>PAR020</t>
  </si>
  <si>
    <t>PE parozábrana 0,2 mm</t>
  </si>
  <si>
    <t>OCS001</t>
  </si>
  <si>
    <t>Ochranná sieťka</t>
  </si>
  <si>
    <t>BSC001</t>
  </si>
  <si>
    <t>BVF Single Cable 1x1,5mm2</t>
  </si>
  <si>
    <t>MONVYK</t>
  </si>
  <si>
    <t>Montážny výkres</t>
  </si>
  <si>
    <t>DOP</t>
  </si>
  <si>
    <t>Doprava</t>
  </si>
  <si>
    <t>998735201</t>
  </si>
  <si>
    <t>Presun hmôt pre vykurovacie telesá v objektoch výšky do 6 m</t>
  </si>
  <si>
    <t>05 - Kanalizačná prípojka</t>
  </si>
  <si>
    <t xml:space="preserve">    4 - Vodorovné konštrukcie</t>
  </si>
  <si>
    <t xml:space="preserve">    5 - Komunikácie</t>
  </si>
  <si>
    <t xml:space="preserve">    8 - Rúrové vedenie</t>
  </si>
  <si>
    <t xml:space="preserve">    46-M - Zemné práce pri extr.mont.prácach</t>
  </si>
  <si>
    <t>113107131</t>
  </si>
  <si>
    <t>Odstránenie krytu v ploche do 200 m2 z betónu prostého, hr. vrstvy do 150 mm,  -0,22500t</t>
  </si>
  <si>
    <t>Príplatok k cenám za lepivosť pri hĺbení rýh š. nad 600 do 2 000 mm zapažených i nezapažených, s urovnaním dna v hornine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</si>
  <si>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</si>
  <si>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</si>
  <si>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</si>
  <si>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</si>
  <si>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162501105</t>
  </si>
  <si>
    <t>Vodorovné premiestnenie výkopku tr.1-4 do 10000 m</t>
  </si>
  <si>
    <t>167101101</t>
  </si>
  <si>
    <t>Nakladanie neuľahnutého výkopku z hornín tr.1-4 do 100 m3</t>
  </si>
  <si>
    <t>171201201</t>
  </si>
  <si>
    <t>Uloženie sypaniny na skládky do 100 m3</t>
  </si>
  <si>
    <t>171209002</t>
  </si>
  <si>
    <t>Poplatok za skladovanie - zemina a kamenivo (17 05) ostatné</t>
  </si>
  <si>
    <t>174101002</t>
  </si>
  <si>
    <t>Zásyp sypaninou so zhutnením jám, šachiet, rýh, zárezov alebo okolo objektov nad 100 do 1000 m3</t>
  </si>
  <si>
    <t>175101101</t>
  </si>
  <si>
    <t>Obsyp potrubia sypaninou z vhodných hornín 1 až 4 bez prehodenia sypaniny</t>
  </si>
  <si>
    <t>175101109</t>
  </si>
  <si>
    <t>Príplatok k cene za prehodenie sypaniny</t>
  </si>
  <si>
    <t>5833743700</t>
  </si>
  <si>
    <t>Štrkopiesok preddrvený 0-16 n</t>
  </si>
  <si>
    <t>451573111</t>
  </si>
  <si>
    <t>Lôžko pod potrubie, stoky a drobné objekty, v otvorenom výkope z piesku a štrkopiesku do 63 mm</t>
  </si>
  <si>
    <t>567125115</t>
  </si>
  <si>
    <t>Podklad z prostého betónu tr. C 8/10 hr.150 mm</t>
  </si>
  <si>
    <t>581114113</t>
  </si>
  <si>
    <t>Kryt z betónu prostého C 25/30 komunikácií pre peších hr.100 mm</t>
  </si>
  <si>
    <t>871313121</t>
  </si>
  <si>
    <t>Montáž potrubia z kanalizačných rúr z tvrdého PVC tesn. gumovým krúžkom v skl. do 20% DN 150</t>
  </si>
  <si>
    <t>2860002060</t>
  </si>
  <si>
    <t>PVC rúra 125x3,2/1m  -hladký kanalizačný systém SN4    PIPELIFE</t>
  </si>
  <si>
    <t>2860002110</t>
  </si>
  <si>
    <t>PVC rúra 160x4,0/1m  -hladký kanalizačný systém SN4    PIPELIFE</t>
  </si>
  <si>
    <t>877313123</t>
  </si>
  <si>
    <t>Montáž tvarovky na potrubí z rúr z tvrdého PVC tesn. gumovým krúžkom, jednoosá DN 150 mm</t>
  </si>
  <si>
    <t>2860002990</t>
  </si>
  <si>
    <t>PVC koleno 125/45°-hladký kanalizačný systém  PIPELIFE</t>
  </si>
  <si>
    <t>877395141</t>
  </si>
  <si>
    <t>Napojenie na jestvujúcu kanalizáciu</t>
  </si>
  <si>
    <t>892311000</t>
  </si>
  <si>
    <t>Skúška tesnosti kanalizácie D 150</t>
  </si>
  <si>
    <t>894431285</t>
  </si>
  <si>
    <t>Montáž revíznej šachty z PP, DN 600</t>
  </si>
  <si>
    <t>2866111440</t>
  </si>
  <si>
    <t>Plastová kanalizačná šachta TEGRA 600, s poklopom</t>
  </si>
  <si>
    <t>919735122</t>
  </si>
  <si>
    <t>Rezanie betónového krytu alebo podkladu tr. nad C 12/15 hr. nad 50 do 100 mm</t>
  </si>
  <si>
    <t>998276101</t>
  </si>
  <si>
    <t>Presun hmôt pre rúrové vedenie hĺbené z rúr z plast., hmôt alebo sklolamin. v otvorenom výkope</t>
  </si>
  <si>
    <t>460490012</t>
  </si>
  <si>
    <t>Rozvinutie a uloženie výstražnej fólie z PVC do ryhy, šírka 33 cm</t>
  </si>
  <si>
    <t>2830010610</t>
  </si>
  <si>
    <t>Výstražná fólia HNEDÁ - KANALIZÁCIA, 1 kotúč=500m   CAMPRI</t>
  </si>
  <si>
    <t>256</t>
  </si>
  <si>
    <t>06 - Areálový vodovod</t>
  </si>
  <si>
    <t>871161121</t>
  </si>
  <si>
    <t>Montáž potrubia z tlakových rúrok polyetylénových vonkajšieho priemeru 32 mm</t>
  </si>
  <si>
    <t>2860018600</t>
  </si>
  <si>
    <t>SUPERPIPE HDPE PE100 rúra  32x3,0/100m PN16 (SDR11) - pre tlakový rozvod pitnej vody  PIPELIFE</t>
  </si>
  <si>
    <t>871211121</t>
  </si>
  <si>
    <t>Montáž potrubia z tlakových rúrok polyetylénových vonkajšieho priemeru 63 mm - chránička</t>
  </si>
  <si>
    <t>2860018630</t>
  </si>
  <si>
    <t>SUPERPIPE HDPE PE100 rúra  63x5,8/100m PN16 (SDR11)  - chránička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</si>
  <si>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</si>
  <si>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</si>
  <si>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</si>
  <si>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</si>
  <si>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892372111</t>
  </si>
  <si>
    <t>Zabezpečenie koncov vodovodného potrubia pri tlakových skúškach DN do 300 mm</t>
  </si>
  <si>
    <t>899721111</t>
  </si>
  <si>
    <t>Vyhľadávací vodič na potrubí PVC DN do 150 mm</t>
  </si>
  <si>
    <t>722130212</t>
  </si>
  <si>
    <t>Potrubie z oceľ.rúr pozink.bezšvík.bežných-11 353.0, 10 004.0 zvarov. bežných-11 343.00 DN 20</t>
  </si>
  <si>
    <t>722239102</t>
  </si>
  <si>
    <t>Montáž ventilu priameho, spätného,pod omietku,poistného,redukčného,šikmého G 3/4</t>
  </si>
  <si>
    <t>3199901005</t>
  </si>
  <si>
    <t>Nátrubok jedn.  3/4"</t>
  </si>
  <si>
    <t>5519800230</t>
  </si>
  <si>
    <t>Guľový kohút ITAP Orient IT112  1"</t>
  </si>
  <si>
    <t>5519800240</t>
  </si>
  <si>
    <t>Guľový kohút s vyp. ITAP IT115  1"</t>
  </si>
  <si>
    <t>5519800250</t>
  </si>
  <si>
    <t>Filter ITAP IT192  1"</t>
  </si>
  <si>
    <t>5519800260</t>
  </si>
  <si>
    <t>Spätná kapka ITAP  IT130  1"</t>
  </si>
  <si>
    <t>3199901000</t>
  </si>
  <si>
    <t>Spojka MAGNUM ZMPO d 32 x 1"</t>
  </si>
  <si>
    <t>3199901010</t>
  </si>
  <si>
    <t>Nátrubok reduk. 25/20</t>
  </si>
  <si>
    <t>3199901020</t>
  </si>
  <si>
    <t>Matica presuvná 25/20</t>
  </si>
  <si>
    <t>3199901030</t>
  </si>
  <si>
    <t>Redukovaný prechodník Vn/Vo   20/25</t>
  </si>
  <si>
    <t>3199901040</t>
  </si>
  <si>
    <t>Vsuvka jedn. vonk. závit   1"</t>
  </si>
  <si>
    <t>722263416</t>
  </si>
  <si>
    <t>Montáž vodomeru závit. jednovtokového suchobežného G 3/4 (2 m3.h-1)</t>
  </si>
  <si>
    <t>3882122520</t>
  </si>
  <si>
    <t>Vodomer ACTARIS AQUADIS DN 20</t>
  </si>
  <si>
    <t>2830010600</t>
  </si>
  <si>
    <t>Výstražná fólia BIELA - VODOVOD, 1 kotúč=500m   CAMPRI</t>
  </si>
  <si>
    <t>kg</t>
  </si>
  <si>
    <t>10 - SO 05 Káblová prípojka NN</t>
  </si>
  <si>
    <t xml:space="preserve">    21-M - Elektromontáže</t>
  </si>
  <si>
    <t xml:space="preserve">    21-MD - Dodávka materiálu</t>
  </si>
  <si>
    <t>Montáž elektromerového rozvádzača RE 25A/3</t>
  </si>
  <si>
    <t>Ukončenie vodičov v rozvádzač. vrátane zapojenia a vodičovej koncovky do 10-16 mm2</t>
  </si>
  <si>
    <t>210901015</t>
  </si>
  <si>
    <t>Silový kábel hliníkový 750-1000 V (v mm2) voľne uložený AYKY 750 V 4x16</t>
  </si>
  <si>
    <t>210810013</t>
  </si>
  <si>
    <t>Silový kábel medený 750 - 1000 V /mm2/ voľne uložený CYKY-CYKYm 750 V 5x10</t>
  </si>
  <si>
    <t>210010123</t>
  </si>
  <si>
    <t>Rúrka ochranná , uložená voľne vnútorná do D 50 mm</t>
  </si>
  <si>
    <t>210010064</t>
  </si>
  <si>
    <t>Rúrka elektroinšt. oceľová, závitová, uložená pevne typ 6029, 29 mm</t>
  </si>
  <si>
    <t>215898587</t>
  </si>
  <si>
    <t>Projekt skutočného vyhotovenia</t>
  </si>
  <si>
    <t>Elektromerový rozvádzač pilierový so zemným dielom v plastovom vyhotovení, vybavený pre priame trojfázové dvojtarf.meranie el.energie 25A/B/3,men.prúd 1f ističa ovl.obvodov IN=1fx2A/B</t>
  </si>
  <si>
    <t>3452106200</t>
  </si>
  <si>
    <t>G-Káblové oko Al  16</t>
  </si>
  <si>
    <t>3410205600</t>
  </si>
  <si>
    <t>Kábel/vodič pre pevné uloženie - hliníkový AYKY-J 4x16</t>
  </si>
  <si>
    <t>3410108000</t>
  </si>
  <si>
    <t>Kábel/vodič pre pevné uloženie - medený CYKY-J   5x10</t>
  </si>
  <si>
    <t>3410105000</t>
  </si>
  <si>
    <t>Kábel/vodič pre pevné uloženie - medený CYKY-J   3x  1,5</t>
  </si>
  <si>
    <t>2861052300</t>
  </si>
  <si>
    <t>Trubka ochranná KOPOFLEX D 50</t>
  </si>
  <si>
    <t>3450720100</t>
  </si>
  <si>
    <t>Rúrka pancierová 6029</t>
  </si>
  <si>
    <t>3451105600</t>
  </si>
  <si>
    <t>Uchytávací pás FeZn</t>
  </si>
  <si>
    <t>3544112000</t>
  </si>
  <si>
    <t>Páska uzemňovacia 30x4 mm</t>
  </si>
  <si>
    <t>1561523500</t>
  </si>
  <si>
    <t>Guľatina FeZn D10</t>
  </si>
  <si>
    <t>3544199600</t>
  </si>
  <si>
    <t>HR-Svorka SR 03</t>
  </si>
  <si>
    <t>3258745410</t>
  </si>
  <si>
    <t>2830002000</t>
  </si>
  <si>
    <t>Fólia červená v m</t>
  </si>
  <si>
    <t>460200303</t>
  </si>
  <si>
    <t>Hĺbenie káblovej ryhy 50 cm širokej a 110cm hlbokej, v zemine triedy 3</t>
  </si>
  <si>
    <t>460560303</t>
  </si>
  <si>
    <t>Ručný zásyp nezap. káblovej ryhy bez zhutn. zeminy, 50 cm širokej, 110 cm hlbokej v zemine tr. 3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</si>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</sst>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%"/>
    <numFmt numFmtId="181" formatCode="dd\.mm\.yyyy"/>
    <numFmt numFmtId="182" formatCode="#,##0.00000"/>
    <numFmt numFmtId="183" formatCode="#,##0.000"/>
  </numFmts>
  <fonts count="9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80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82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82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9" fillId="0" borderId="24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182" fontId="89" fillId="0" borderId="25" xfId="0" applyNumberFormat="1" applyFont="1" applyBorder="1" applyAlignment="1">
      <alignment vertical="center"/>
    </xf>
    <xf numFmtId="4" fontId="89" fillId="0" borderId="26" xfId="0" applyNumberFormat="1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80" fontId="84" fillId="23" borderId="19" xfId="0" applyNumberFormat="1" applyFont="1" applyFill="1" applyBorder="1" applyAlignment="1" applyProtection="1">
      <alignment horizontal="center" vertical="center"/>
      <protection locked="0"/>
    </xf>
    <xf numFmtId="0" fontId="84" fillId="23" borderId="20" xfId="0" applyFont="1" applyFill="1" applyBorder="1" applyAlignment="1" applyProtection="1">
      <alignment horizontal="center" vertical="center"/>
      <protection locked="0"/>
    </xf>
    <xf numFmtId="4" fontId="8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80" fontId="84" fillId="23" borderId="22" xfId="0" applyNumberFormat="1" applyFont="1" applyFill="1" applyBorder="1" applyAlignment="1" applyProtection="1">
      <alignment horizontal="center" vertical="center"/>
      <protection locked="0"/>
    </xf>
    <xf numFmtId="0" fontId="84" fillId="23" borderId="0" xfId="0" applyFont="1" applyFill="1" applyBorder="1" applyAlignment="1" applyProtection="1">
      <alignment horizontal="center" vertical="center"/>
      <protection locked="0"/>
    </xf>
    <xf numFmtId="4" fontId="84" fillId="0" borderId="23" xfId="0" applyNumberFormat="1" applyFont="1" applyBorder="1" applyAlignment="1">
      <alignment vertical="center"/>
    </xf>
    <xf numFmtId="180" fontId="84" fillId="23" borderId="24" xfId="0" applyNumberFormat="1" applyFont="1" applyFill="1" applyBorder="1" applyAlignment="1" applyProtection="1">
      <alignment horizontal="center" vertical="center"/>
      <protection locked="0"/>
    </xf>
    <xf numFmtId="0" fontId="84" fillId="23" borderId="25" xfId="0" applyFont="1" applyFill="1" applyBorder="1" applyAlignment="1" applyProtection="1">
      <alignment horizontal="center" vertical="center"/>
      <protection locked="0"/>
    </xf>
    <xf numFmtId="4" fontId="84" fillId="0" borderId="26" xfId="0" applyNumberFormat="1" applyFont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1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4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91" fillId="0" borderId="20" xfId="0" applyNumberFormat="1" applyFont="1" applyBorder="1" applyAlignment="1">
      <alignment/>
    </xf>
    <xf numFmtId="182" fontId="91" fillId="0" borderId="21" xfId="0" applyNumberFormat="1" applyFont="1" applyBorder="1" applyAlignment="1">
      <alignment/>
    </xf>
    <xf numFmtId="183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22" xfId="0" applyFont="1" applyBorder="1" applyAlignment="1">
      <alignment/>
    </xf>
    <xf numFmtId="182" fontId="77" fillId="0" borderId="0" xfId="0" applyNumberFormat="1" applyFont="1" applyBorder="1" applyAlignment="1">
      <alignment/>
    </xf>
    <xf numFmtId="182" fontId="77" fillId="0" borderId="23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183" fontId="77" fillId="0" borderId="0" xfId="0" applyNumberFormat="1" applyFont="1" applyAlignment="1">
      <alignment vertical="center"/>
    </xf>
    <xf numFmtId="0" fontId="76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83" fontId="0" fillId="0" borderId="33" xfId="0" applyNumberFormat="1" applyFont="1" applyBorder="1" applyAlignment="1" applyProtection="1">
      <alignment vertical="center"/>
      <protection/>
    </xf>
    <xf numFmtId="183" fontId="0" fillId="23" borderId="33" xfId="0" applyNumberFormat="1" applyFont="1" applyFill="1" applyBorder="1" applyAlignment="1" applyProtection="1">
      <alignment vertical="center"/>
      <protection locked="0"/>
    </xf>
    <xf numFmtId="0" fontId="74" fillId="23" borderId="33" xfId="0" applyFont="1" applyFill="1" applyBorder="1" applyAlignment="1" applyProtection="1">
      <alignment horizontal="left" vertical="center"/>
      <protection locked="0"/>
    </xf>
    <xf numFmtId="182" fontId="74" fillId="0" borderId="0" xfId="0" applyNumberFormat="1" applyFont="1" applyBorder="1" applyAlignment="1">
      <alignment vertical="center"/>
    </xf>
    <xf numFmtId="182" fontId="74" fillId="0" borderId="23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92" fillId="0" borderId="33" xfId="0" applyFont="1" applyBorder="1" applyAlignment="1" applyProtection="1">
      <alignment horizontal="center" vertical="center"/>
      <protection/>
    </xf>
    <xf numFmtId="49" fontId="92" fillId="0" borderId="33" xfId="0" applyNumberFormat="1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horizontal="center" vertical="center" wrapText="1"/>
      <protection/>
    </xf>
    <xf numFmtId="183" fontId="92" fillId="0" borderId="33" xfId="0" applyNumberFormat="1" applyFont="1" applyBorder="1" applyAlignment="1" applyProtection="1">
      <alignment vertical="center"/>
      <protection/>
    </xf>
    <xf numFmtId="183" fontId="92" fillId="23" borderId="33" xfId="0" applyNumberFormat="1" applyFont="1" applyFill="1" applyBorder="1" applyAlignment="1" applyProtection="1">
      <alignment vertical="center"/>
      <protection locked="0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0" fontId="74" fillId="23" borderId="33" xfId="0" applyFont="1" applyFill="1" applyBorder="1" applyAlignment="1" applyProtection="1">
      <alignment horizontal="center" vertical="center"/>
      <protection locked="0"/>
    </xf>
    <xf numFmtId="0" fontId="93" fillId="0" borderId="0" xfId="36" applyFont="1" applyAlignment="1">
      <alignment horizontal="center"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5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4" fontId="76" fillId="23" borderId="0" xfId="0" applyNumberFormat="1" applyFont="1" applyFill="1" applyBorder="1" applyAlignment="1" applyProtection="1">
      <alignment vertical="center"/>
      <protection locked="0"/>
    </xf>
    <xf numFmtId="4" fontId="76" fillId="0" borderId="0" xfId="0" applyNumberFormat="1" applyFont="1" applyBorder="1" applyAlignment="1">
      <alignment vertical="center"/>
    </xf>
    <xf numFmtId="0" fontId="76" fillId="23" borderId="0" xfId="0" applyFont="1" applyFill="1" applyBorder="1" applyAlignment="1" applyProtection="1">
      <alignment horizontal="left" vertical="center"/>
      <protection locked="0"/>
    </xf>
    <xf numFmtId="4" fontId="85" fillId="35" borderId="0" xfId="0" applyNumberFormat="1" applyFont="1" applyFill="1" applyBorder="1" applyAlignment="1">
      <alignment vertical="center"/>
    </xf>
    <xf numFmtId="0" fontId="79" fillId="36" borderId="0" xfId="0" applyFont="1" applyFill="1" applyAlignment="1">
      <alignment horizontal="center" vertical="center"/>
    </xf>
    <xf numFmtId="4" fontId="85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181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183" fontId="75" fillId="0" borderId="0" xfId="0" applyNumberFormat="1" applyFont="1" applyBorder="1" applyAlignment="1">
      <alignment/>
    </xf>
    <xf numFmtId="4" fontId="9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183" fontId="0" fillId="23" borderId="33" xfId="0" applyNumberFormat="1" applyFont="1" applyFill="1" applyBorder="1" applyAlignment="1" applyProtection="1">
      <alignment vertical="center"/>
      <protection locked="0"/>
    </xf>
    <xf numFmtId="183" fontId="0" fillId="0" borderId="33" xfId="0" applyNumberFormat="1" applyFont="1" applyBorder="1" applyAlignment="1" applyProtection="1">
      <alignment vertical="center"/>
      <protection/>
    </xf>
    <xf numFmtId="183" fontId="85" fillId="0" borderId="20" xfId="0" applyNumberFormat="1" applyFont="1" applyBorder="1" applyAlignment="1">
      <alignment/>
    </xf>
    <xf numFmtId="183" fontId="5" fillId="0" borderId="20" xfId="0" applyNumberFormat="1" applyFont="1" applyBorder="1" applyAlignment="1">
      <alignment vertical="center"/>
    </xf>
    <xf numFmtId="183" fontId="75" fillId="0" borderId="0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vertical="center"/>
      <protection/>
    </xf>
    <xf numFmtId="183" fontId="92" fillId="23" borderId="33" xfId="0" applyNumberFormat="1" applyFont="1" applyFill="1" applyBorder="1" applyAlignment="1" applyProtection="1">
      <alignment vertical="center"/>
      <protection locked="0"/>
    </xf>
    <xf numFmtId="183" fontId="92" fillId="0" borderId="33" xfId="0" applyNumberFormat="1" applyFont="1" applyBorder="1" applyAlignment="1" applyProtection="1">
      <alignment vertical="center"/>
      <protection/>
    </xf>
    <xf numFmtId="183" fontId="76" fillId="0" borderId="25" xfId="0" applyNumberFormat="1" applyFont="1" applyBorder="1" applyAlignment="1">
      <alignment/>
    </xf>
    <xf numFmtId="183" fontId="76" fillId="0" borderId="25" xfId="0" applyNumberFormat="1" applyFont="1" applyBorder="1" applyAlignment="1">
      <alignment vertical="center"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0" fontId="95" fillId="33" borderId="0" xfId="36" applyFont="1" applyFill="1" applyAlignment="1" applyProtection="1">
      <alignment horizontal="center" vertical="center"/>
      <protection/>
    </xf>
    <xf numFmtId="183" fontId="76" fillId="0" borderId="31" xfId="0" applyNumberFormat="1" applyFont="1" applyBorder="1" applyAlignment="1">
      <alignment/>
    </xf>
    <xf numFmtId="183" fontId="76" fillId="0" borderId="31" xfId="0" applyNumberFormat="1" applyFont="1" applyBorder="1" applyAlignment="1">
      <alignment vertical="center"/>
    </xf>
    <xf numFmtId="183" fontId="75" fillId="0" borderId="31" xfId="0" applyNumberFormat="1" applyFont="1" applyBorder="1" applyAlignment="1">
      <alignment/>
    </xf>
    <xf numFmtId="183" fontId="75" fillId="0" borderId="31" xfId="0" applyNumberFormat="1" applyFont="1" applyBorder="1" applyAlignment="1">
      <alignment vertical="center"/>
    </xf>
    <xf numFmtId="183" fontId="75" fillId="0" borderId="20" xfId="0" applyNumberFormat="1" applyFont="1" applyBorder="1" applyAlignment="1">
      <alignment/>
    </xf>
    <xf numFmtId="183" fontId="75" fillId="0" borderId="20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DB09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298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65B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665E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895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AF0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B5A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26C0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1" descr="C:\CENKROSplusData\System\Temp\radDB09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829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F65B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665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8895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4AF0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FB5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26C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6"/>
  <sheetViews>
    <sheetView showGridLines="0" zoomScalePageLayoutView="0" workbookViewId="0" topLeftCell="A1">
      <pane ySplit="1" topLeftCell="A45" activePane="bottomLeft" state="frozen"/>
      <selection pane="topLeft" activeCell="A1" sqref="A1"/>
      <selection pane="bottomLeft" activeCell="E14" sqref="E14:A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75" t="s">
        <v>0</v>
      </c>
      <c r="B1" s="176"/>
      <c r="C1" s="176"/>
      <c r="D1" s="177" t="s">
        <v>1</v>
      </c>
      <c r="E1" s="176"/>
      <c r="F1" s="176"/>
      <c r="G1" s="176"/>
      <c r="H1" s="176"/>
      <c r="I1" s="176"/>
      <c r="J1" s="176"/>
      <c r="K1" s="178" t="s">
        <v>1076</v>
      </c>
      <c r="L1" s="178"/>
      <c r="M1" s="178"/>
      <c r="N1" s="178"/>
      <c r="O1" s="178"/>
      <c r="P1" s="178"/>
      <c r="Q1" s="178"/>
      <c r="R1" s="178"/>
      <c r="S1" s="178"/>
      <c r="T1" s="176"/>
      <c r="U1" s="176"/>
      <c r="V1" s="176"/>
      <c r="W1" s="178" t="s">
        <v>1077</v>
      </c>
      <c r="X1" s="178"/>
      <c r="Y1" s="178"/>
      <c r="Z1" s="178"/>
      <c r="AA1" s="178"/>
      <c r="AB1" s="178"/>
      <c r="AC1" s="178"/>
      <c r="AD1" s="178"/>
      <c r="AE1" s="178"/>
      <c r="AF1" s="178"/>
      <c r="AG1" s="176"/>
      <c r="AH1" s="17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219" t="s">
        <v>6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2:71" ht="36.75" customHeight="1">
      <c r="B4" s="17"/>
      <c r="C4" s="182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9"/>
      <c r="AS4" s="20" t="s">
        <v>10</v>
      </c>
      <c r="BE4" s="21" t="s">
        <v>11</v>
      </c>
      <c r="BS4" s="13" t="s">
        <v>7</v>
      </c>
    </row>
    <row r="5" spans="2:71" ht="14.25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87" t="s">
        <v>13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"/>
      <c r="AQ5" s="19"/>
      <c r="BE5" s="184" t="s">
        <v>14</v>
      </c>
      <c r="BS5" s="13" t="s">
        <v>7</v>
      </c>
    </row>
    <row r="6" spans="2:71" ht="36.75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88" t="s">
        <v>16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"/>
      <c r="AQ6" s="19"/>
      <c r="BE6" s="181"/>
      <c r="BS6" s="13" t="s">
        <v>7</v>
      </c>
    </row>
    <row r="7" spans="2:71" ht="14.25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18</v>
      </c>
      <c r="AO7" s="18"/>
      <c r="AP7" s="18"/>
      <c r="AQ7" s="19"/>
      <c r="BE7" s="181"/>
      <c r="BS7" s="13" t="s">
        <v>7</v>
      </c>
    </row>
    <row r="8" spans="2:71" ht="14.25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9"/>
      <c r="BE8" s="181"/>
      <c r="BS8" s="13" t="s">
        <v>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81"/>
      <c r="BS9" s="13" t="s">
        <v>7</v>
      </c>
    </row>
    <row r="10" spans="2:71" ht="14.25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18</v>
      </c>
      <c r="AO10" s="18"/>
      <c r="AP10" s="18"/>
      <c r="AQ10" s="19"/>
      <c r="BE10" s="181"/>
      <c r="BS10" s="13" t="s">
        <v>7</v>
      </c>
    </row>
    <row r="11" spans="2:71" ht="1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18</v>
      </c>
      <c r="AO11" s="18"/>
      <c r="AP11" s="18"/>
      <c r="AQ11" s="19"/>
      <c r="BE11" s="181"/>
      <c r="BS11" s="13" t="s">
        <v>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81"/>
      <c r="BS12" s="13" t="s">
        <v>7</v>
      </c>
    </row>
    <row r="13" spans="2:71" ht="14.25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/>
      <c r="AO13" s="18"/>
      <c r="AP13" s="18"/>
      <c r="AQ13" s="19"/>
      <c r="BE13" s="181"/>
      <c r="BS13" s="13" t="s">
        <v>7</v>
      </c>
    </row>
    <row r="14" spans="2:71" ht="15">
      <c r="B14" s="17"/>
      <c r="C14" s="18"/>
      <c r="D14" s="18"/>
      <c r="E14" s="189" t="s">
        <v>29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5" t="s">
        <v>27</v>
      </c>
      <c r="AL14" s="18"/>
      <c r="AM14" s="18"/>
      <c r="AN14" s="27"/>
      <c r="AO14" s="18"/>
      <c r="AP14" s="18"/>
      <c r="AQ14" s="19"/>
      <c r="BE14" s="181"/>
      <c r="BS14" s="13" t="s">
        <v>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81"/>
      <c r="BS15" s="13" t="s">
        <v>4</v>
      </c>
    </row>
    <row r="16" spans="2:71" ht="14.25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18</v>
      </c>
      <c r="AO16" s="18"/>
      <c r="AP16" s="18"/>
      <c r="AQ16" s="19"/>
      <c r="BE16" s="181"/>
      <c r="BS16" s="13" t="s">
        <v>4</v>
      </c>
    </row>
    <row r="17" spans="2:71" ht="18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18</v>
      </c>
      <c r="AO17" s="18"/>
      <c r="AP17" s="18"/>
      <c r="AQ17" s="19"/>
      <c r="BE17" s="181"/>
      <c r="BS17" s="13" t="s">
        <v>32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81"/>
      <c r="BS18" s="13" t="s">
        <v>33</v>
      </c>
    </row>
    <row r="19" spans="2:71" ht="14.25" customHeight="1">
      <c r="B19" s="17"/>
      <c r="C19" s="18"/>
      <c r="D19" s="25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18</v>
      </c>
      <c r="AO19" s="18"/>
      <c r="AP19" s="18"/>
      <c r="AQ19" s="19"/>
      <c r="BE19" s="181"/>
      <c r="BS19" s="13" t="s">
        <v>33</v>
      </c>
    </row>
    <row r="20" spans="2:57" ht="18" customHeight="1">
      <c r="B20" s="17"/>
      <c r="C20" s="18"/>
      <c r="D20" s="18"/>
      <c r="E20" s="23" t="s">
        <v>35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18</v>
      </c>
      <c r="AO20" s="18"/>
      <c r="AP20" s="18"/>
      <c r="AQ20" s="19"/>
      <c r="BE20" s="181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81"/>
    </row>
    <row r="22" spans="2:57" ht="15">
      <c r="B22" s="17"/>
      <c r="C22" s="18"/>
      <c r="D22" s="25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81"/>
    </row>
    <row r="23" spans="2:57" ht="22.5" customHeight="1">
      <c r="B23" s="17"/>
      <c r="C23" s="18"/>
      <c r="D23" s="18"/>
      <c r="E23" s="190" t="s">
        <v>18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"/>
      <c r="AP23" s="18"/>
      <c r="AQ23" s="19"/>
      <c r="BE23" s="181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81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81"/>
    </row>
    <row r="26" spans="2:57" ht="14.25" customHeight="1">
      <c r="B26" s="17"/>
      <c r="C26" s="18"/>
      <c r="D26" s="29" t="s">
        <v>37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1" t="e">
        <f>ROUND(AG87,2)</f>
        <v>#REF!</v>
      </c>
      <c r="AL26" s="183"/>
      <c r="AM26" s="183"/>
      <c r="AN26" s="183"/>
      <c r="AO26" s="183"/>
      <c r="AP26" s="18"/>
      <c r="AQ26" s="19"/>
      <c r="BE26" s="181"/>
    </row>
    <row r="27" spans="2:57" ht="14.25" customHeight="1">
      <c r="B27" s="17"/>
      <c r="C27" s="18"/>
      <c r="D27" s="29" t="s">
        <v>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1" t="e">
        <f>ROUND(AG99,2)</f>
        <v>#REF!</v>
      </c>
      <c r="AL27" s="183"/>
      <c r="AM27" s="183"/>
      <c r="AN27" s="183"/>
      <c r="AO27" s="183"/>
      <c r="AP27" s="18"/>
      <c r="AQ27" s="19"/>
      <c r="BE27" s="181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85"/>
    </row>
    <row r="29" spans="2:57" s="1" customFormat="1" ht="25.5" customHeight="1">
      <c r="B29" s="30"/>
      <c r="C29" s="31"/>
      <c r="D29" s="33" t="s">
        <v>39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2" t="e">
        <f>ROUND(AK26+AK27,2)</f>
        <v>#REF!</v>
      </c>
      <c r="AL29" s="193"/>
      <c r="AM29" s="193"/>
      <c r="AN29" s="193"/>
      <c r="AO29" s="193"/>
      <c r="AP29" s="31"/>
      <c r="AQ29" s="32"/>
      <c r="BE29" s="185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85"/>
    </row>
    <row r="31" spans="2:57" s="2" customFormat="1" ht="14.25" customHeight="1">
      <c r="B31" s="35"/>
      <c r="C31" s="36"/>
      <c r="D31" s="37" t="s">
        <v>40</v>
      </c>
      <c r="E31" s="36"/>
      <c r="F31" s="37" t="s">
        <v>41</v>
      </c>
      <c r="G31" s="36"/>
      <c r="H31" s="36"/>
      <c r="I31" s="36"/>
      <c r="J31" s="36"/>
      <c r="K31" s="36"/>
      <c r="L31" s="194">
        <v>0.2</v>
      </c>
      <c r="M31" s="195"/>
      <c r="N31" s="195"/>
      <c r="O31" s="195"/>
      <c r="P31" s="36"/>
      <c r="Q31" s="36"/>
      <c r="R31" s="36"/>
      <c r="S31" s="36"/>
      <c r="T31" s="39" t="s">
        <v>42</v>
      </c>
      <c r="U31" s="36"/>
      <c r="V31" s="36"/>
      <c r="W31" s="196" t="e">
        <f>ROUND(AZ87+SUM(CD100:CD104),2)</f>
        <v>#REF!</v>
      </c>
      <c r="X31" s="195"/>
      <c r="Y31" s="195"/>
      <c r="Z31" s="195"/>
      <c r="AA31" s="195"/>
      <c r="AB31" s="195"/>
      <c r="AC31" s="195"/>
      <c r="AD31" s="195"/>
      <c r="AE31" s="195"/>
      <c r="AF31" s="36"/>
      <c r="AG31" s="36"/>
      <c r="AH31" s="36"/>
      <c r="AI31" s="36"/>
      <c r="AJ31" s="36"/>
      <c r="AK31" s="196" t="e">
        <f>ROUND(AV87+SUM(BY100:BY104),2)</f>
        <v>#REF!</v>
      </c>
      <c r="AL31" s="195"/>
      <c r="AM31" s="195"/>
      <c r="AN31" s="195"/>
      <c r="AO31" s="195"/>
      <c r="AP31" s="36"/>
      <c r="AQ31" s="40"/>
      <c r="BE31" s="186"/>
    </row>
    <row r="32" spans="2:57" s="2" customFormat="1" ht="14.25" customHeight="1">
      <c r="B32" s="35"/>
      <c r="C32" s="36"/>
      <c r="D32" s="36"/>
      <c r="E32" s="36"/>
      <c r="F32" s="37" t="s">
        <v>43</v>
      </c>
      <c r="G32" s="36"/>
      <c r="H32" s="36"/>
      <c r="I32" s="36"/>
      <c r="J32" s="36"/>
      <c r="K32" s="36"/>
      <c r="L32" s="194">
        <v>0.2</v>
      </c>
      <c r="M32" s="195"/>
      <c r="N32" s="195"/>
      <c r="O32" s="195"/>
      <c r="P32" s="36"/>
      <c r="Q32" s="36"/>
      <c r="R32" s="36"/>
      <c r="S32" s="36"/>
      <c r="T32" s="39" t="s">
        <v>42</v>
      </c>
      <c r="U32" s="36"/>
      <c r="V32" s="36"/>
      <c r="W32" s="196" t="e">
        <f>ROUND(BA87+SUM(CE100:CE104),2)</f>
        <v>#REF!</v>
      </c>
      <c r="X32" s="195"/>
      <c r="Y32" s="195"/>
      <c r="Z32" s="195"/>
      <c r="AA32" s="195"/>
      <c r="AB32" s="195"/>
      <c r="AC32" s="195"/>
      <c r="AD32" s="195"/>
      <c r="AE32" s="195"/>
      <c r="AF32" s="36"/>
      <c r="AG32" s="36"/>
      <c r="AH32" s="36"/>
      <c r="AI32" s="36"/>
      <c r="AJ32" s="36"/>
      <c r="AK32" s="196" t="e">
        <f>ROUND(AW87+SUM(BZ100:BZ104),2)</f>
        <v>#REF!</v>
      </c>
      <c r="AL32" s="195"/>
      <c r="AM32" s="195"/>
      <c r="AN32" s="195"/>
      <c r="AO32" s="195"/>
      <c r="AP32" s="36"/>
      <c r="AQ32" s="40"/>
      <c r="BE32" s="186"/>
    </row>
    <row r="33" spans="2:57" s="2" customFormat="1" ht="14.25" customHeight="1" hidden="1">
      <c r="B33" s="35"/>
      <c r="C33" s="36"/>
      <c r="D33" s="36"/>
      <c r="E33" s="36"/>
      <c r="F33" s="37" t="s">
        <v>44</v>
      </c>
      <c r="G33" s="36"/>
      <c r="H33" s="36"/>
      <c r="I33" s="36"/>
      <c r="J33" s="36"/>
      <c r="K33" s="36"/>
      <c r="L33" s="194">
        <v>0.2</v>
      </c>
      <c r="M33" s="195"/>
      <c r="N33" s="195"/>
      <c r="O33" s="195"/>
      <c r="P33" s="36"/>
      <c r="Q33" s="36"/>
      <c r="R33" s="36"/>
      <c r="S33" s="36"/>
      <c r="T33" s="39" t="s">
        <v>42</v>
      </c>
      <c r="U33" s="36"/>
      <c r="V33" s="36"/>
      <c r="W33" s="196" t="e">
        <f>ROUND(BB87+SUM(CF100:CF104),2)</f>
        <v>#REF!</v>
      </c>
      <c r="X33" s="195"/>
      <c r="Y33" s="195"/>
      <c r="Z33" s="195"/>
      <c r="AA33" s="195"/>
      <c r="AB33" s="195"/>
      <c r="AC33" s="195"/>
      <c r="AD33" s="195"/>
      <c r="AE33" s="195"/>
      <c r="AF33" s="36"/>
      <c r="AG33" s="36"/>
      <c r="AH33" s="36"/>
      <c r="AI33" s="36"/>
      <c r="AJ33" s="36"/>
      <c r="AK33" s="196">
        <v>0</v>
      </c>
      <c r="AL33" s="195"/>
      <c r="AM33" s="195"/>
      <c r="AN33" s="195"/>
      <c r="AO33" s="195"/>
      <c r="AP33" s="36"/>
      <c r="AQ33" s="40"/>
      <c r="BE33" s="186"/>
    </row>
    <row r="34" spans="2:57" s="2" customFormat="1" ht="14.25" customHeight="1" hidden="1">
      <c r="B34" s="35"/>
      <c r="C34" s="36"/>
      <c r="D34" s="36"/>
      <c r="E34" s="36"/>
      <c r="F34" s="37" t="s">
        <v>45</v>
      </c>
      <c r="G34" s="36"/>
      <c r="H34" s="36"/>
      <c r="I34" s="36"/>
      <c r="J34" s="36"/>
      <c r="K34" s="36"/>
      <c r="L34" s="194">
        <v>0.2</v>
      </c>
      <c r="M34" s="195"/>
      <c r="N34" s="195"/>
      <c r="O34" s="195"/>
      <c r="P34" s="36"/>
      <c r="Q34" s="36"/>
      <c r="R34" s="36"/>
      <c r="S34" s="36"/>
      <c r="T34" s="39" t="s">
        <v>42</v>
      </c>
      <c r="U34" s="36"/>
      <c r="V34" s="36"/>
      <c r="W34" s="196" t="e">
        <f>ROUND(BC87+SUM(CG100:CG104),2)</f>
        <v>#REF!</v>
      </c>
      <c r="X34" s="195"/>
      <c r="Y34" s="195"/>
      <c r="Z34" s="195"/>
      <c r="AA34" s="195"/>
      <c r="AB34" s="195"/>
      <c r="AC34" s="195"/>
      <c r="AD34" s="195"/>
      <c r="AE34" s="195"/>
      <c r="AF34" s="36"/>
      <c r="AG34" s="36"/>
      <c r="AH34" s="36"/>
      <c r="AI34" s="36"/>
      <c r="AJ34" s="36"/>
      <c r="AK34" s="196">
        <v>0</v>
      </c>
      <c r="AL34" s="195"/>
      <c r="AM34" s="195"/>
      <c r="AN34" s="195"/>
      <c r="AO34" s="195"/>
      <c r="AP34" s="36"/>
      <c r="AQ34" s="40"/>
      <c r="BE34" s="186"/>
    </row>
    <row r="35" spans="2:43" s="2" customFormat="1" ht="14.25" customHeight="1" hidden="1">
      <c r="B35" s="35"/>
      <c r="C35" s="36"/>
      <c r="D35" s="36"/>
      <c r="E35" s="36"/>
      <c r="F35" s="37" t="s">
        <v>46</v>
      </c>
      <c r="G35" s="36"/>
      <c r="H35" s="36"/>
      <c r="I35" s="36"/>
      <c r="J35" s="36"/>
      <c r="K35" s="36"/>
      <c r="L35" s="194">
        <v>0</v>
      </c>
      <c r="M35" s="195"/>
      <c r="N35" s="195"/>
      <c r="O35" s="195"/>
      <c r="P35" s="36"/>
      <c r="Q35" s="36"/>
      <c r="R35" s="36"/>
      <c r="S35" s="36"/>
      <c r="T35" s="39" t="s">
        <v>42</v>
      </c>
      <c r="U35" s="36"/>
      <c r="V35" s="36"/>
      <c r="W35" s="196" t="e">
        <f>ROUND(BD87+SUM(CH100:CH104),2)</f>
        <v>#REF!</v>
      </c>
      <c r="X35" s="195"/>
      <c r="Y35" s="195"/>
      <c r="Z35" s="195"/>
      <c r="AA35" s="195"/>
      <c r="AB35" s="195"/>
      <c r="AC35" s="195"/>
      <c r="AD35" s="195"/>
      <c r="AE35" s="195"/>
      <c r="AF35" s="36"/>
      <c r="AG35" s="36"/>
      <c r="AH35" s="36"/>
      <c r="AI35" s="36"/>
      <c r="AJ35" s="36"/>
      <c r="AK35" s="196">
        <v>0</v>
      </c>
      <c r="AL35" s="195"/>
      <c r="AM35" s="195"/>
      <c r="AN35" s="195"/>
      <c r="AO35" s="195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47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48</v>
      </c>
      <c r="U37" s="43"/>
      <c r="V37" s="43"/>
      <c r="W37" s="43"/>
      <c r="X37" s="197" t="s">
        <v>49</v>
      </c>
      <c r="Y37" s="198"/>
      <c r="Z37" s="198"/>
      <c r="AA37" s="198"/>
      <c r="AB37" s="198"/>
      <c r="AC37" s="43"/>
      <c r="AD37" s="43"/>
      <c r="AE37" s="43"/>
      <c r="AF37" s="43"/>
      <c r="AG37" s="43"/>
      <c r="AH37" s="43"/>
      <c r="AI37" s="43"/>
      <c r="AJ37" s="43"/>
      <c r="AK37" s="199" t="e">
        <f>SUM(AK29:AK35)</f>
        <v>#REF!</v>
      </c>
      <c r="AL37" s="198"/>
      <c r="AM37" s="198"/>
      <c r="AN37" s="198"/>
      <c r="AO37" s="200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51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53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52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53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55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52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53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52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53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82" t="s">
        <v>56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2"/>
    </row>
    <row r="77" spans="2:43" s="3" customFormat="1" ht="14.25" customHeight="1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MOCENOK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202" t="str">
        <f>K6</f>
        <v>Trhovisko a polyfunkčný objekt v Močenku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20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Močenok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22</v>
      </c>
      <c r="AJ80" s="31"/>
      <c r="AK80" s="31"/>
      <c r="AL80" s="31"/>
      <c r="AM80" s="68" t="str">
        <f>IF(AN8="","",AN8)</f>
        <v>17. 6. 2016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24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Obec Močenok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30</v>
      </c>
      <c r="AJ82" s="31"/>
      <c r="AK82" s="31"/>
      <c r="AL82" s="31"/>
      <c r="AM82" s="204" t="str">
        <f>IF(E17="","",E17)</f>
        <v>Ing.Tomáš Lenčéš</v>
      </c>
      <c r="AN82" s="201"/>
      <c r="AO82" s="201"/>
      <c r="AP82" s="201"/>
      <c r="AQ82" s="32"/>
      <c r="AS82" s="205" t="s">
        <v>57</v>
      </c>
      <c r="AT82" s="206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28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34</v>
      </c>
      <c r="AJ83" s="31"/>
      <c r="AK83" s="31"/>
      <c r="AL83" s="31"/>
      <c r="AM83" s="204" t="str">
        <f>IF(E20="","",E20)</f>
        <v>Ing.Silvia Gujberová</v>
      </c>
      <c r="AN83" s="201"/>
      <c r="AO83" s="201"/>
      <c r="AP83" s="201"/>
      <c r="AQ83" s="32"/>
      <c r="AS83" s="207"/>
      <c r="AT83" s="201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7"/>
      <c r="AT84" s="201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2:56" s="1" customFormat="1" ht="29.25" customHeight="1">
      <c r="B85" s="30"/>
      <c r="C85" s="208" t="s">
        <v>58</v>
      </c>
      <c r="D85" s="209"/>
      <c r="E85" s="209"/>
      <c r="F85" s="209"/>
      <c r="G85" s="209"/>
      <c r="H85" s="71"/>
      <c r="I85" s="210" t="s">
        <v>59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60</v>
      </c>
      <c r="AH85" s="209"/>
      <c r="AI85" s="209"/>
      <c r="AJ85" s="209"/>
      <c r="AK85" s="209"/>
      <c r="AL85" s="209"/>
      <c r="AM85" s="209"/>
      <c r="AN85" s="210" t="s">
        <v>61</v>
      </c>
      <c r="AO85" s="209"/>
      <c r="AP85" s="211"/>
      <c r="AQ85" s="32"/>
      <c r="AS85" s="72" t="s">
        <v>62</v>
      </c>
      <c r="AT85" s="73" t="s">
        <v>63</v>
      </c>
      <c r="AU85" s="73" t="s">
        <v>64</v>
      </c>
      <c r="AV85" s="73" t="s">
        <v>65</v>
      </c>
      <c r="AW85" s="73" t="s">
        <v>66</v>
      </c>
      <c r="AX85" s="73" t="s">
        <v>67</v>
      </c>
      <c r="AY85" s="73" t="s">
        <v>68</v>
      </c>
      <c r="AZ85" s="73" t="s">
        <v>69</v>
      </c>
      <c r="BA85" s="73" t="s">
        <v>70</v>
      </c>
      <c r="BB85" s="73" t="s">
        <v>71</v>
      </c>
      <c r="BC85" s="73" t="s">
        <v>72</v>
      </c>
      <c r="BD85" s="74" t="s">
        <v>73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6" t="s">
        <v>74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20" t="e">
        <f>ROUND(SUM(AG88:AG97),2)</f>
        <v>#REF!</v>
      </c>
      <c r="AH87" s="220"/>
      <c r="AI87" s="220"/>
      <c r="AJ87" s="220"/>
      <c r="AK87" s="220"/>
      <c r="AL87" s="220"/>
      <c r="AM87" s="220"/>
      <c r="AN87" s="221" t="e">
        <f aca="true" t="shared" si="0" ref="AN87:AN97">SUM(AG87,AT87)</f>
        <v>#REF!</v>
      </c>
      <c r="AO87" s="221"/>
      <c r="AP87" s="221"/>
      <c r="AQ87" s="66"/>
      <c r="AS87" s="78" t="e">
        <f>ROUND(SUM(AS88:AS97),2)</f>
        <v>#REF!</v>
      </c>
      <c r="AT87" s="79" t="e">
        <f aca="true" t="shared" si="1" ref="AT87:AT97">ROUND(SUM(AV87:AW87),2)</f>
        <v>#REF!</v>
      </c>
      <c r="AU87" s="80" t="e">
        <f>ROUND(SUM(AU88:AU97),5)</f>
        <v>#REF!</v>
      </c>
      <c r="AV87" s="79" t="e">
        <f>ROUND(AZ87*L31,2)</f>
        <v>#REF!</v>
      </c>
      <c r="AW87" s="79" t="e">
        <f>ROUND(BA87*L32,2)</f>
        <v>#REF!</v>
      </c>
      <c r="AX87" s="79" t="e">
        <f>ROUND(BB87*L31,2)</f>
        <v>#REF!</v>
      </c>
      <c r="AY87" s="79" t="e">
        <f>ROUND(BC87*L32,2)</f>
        <v>#REF!</v>
      </c>
      <c r="AZ87" s="79" t="e">
        <f>ROUND(SUM(AZ88:AZ97),2)</f>
        <v>#REF!</v>
      </c>
      <c r="BA87" s="79" t="e">
        <f>ROUND(SUM(BA88:BA97),2)</f>
        <v>#REF!</v>
      </c>
      <c r="BB87" s="79" t="e">
        <f>ROUND(SUM(BB88:BB97),2)</f>
        <v>#REF!</v>
      </c>
      <c r="BC87" s="79" t="e">
        <f>ROUND(SUM(BC88:BC97),2)</f>
        <v>#REF!</v>
      </c>
      <c r="BD87" s="81" t="e">
        <f>ROUND(SUM(BD88:BD97),2)</f>
        <v>#REF!</v>
      </c>
      <c r="BS87" s="82" t="s">
        <v>75</v>
      </c>
      <c r="BT87" s="82" t="s">
        <v>76</v>
      </c>
      <c r="BU87" s="83" t="s">
        <v>77</v>
      </c>
      <c r="BV87" s="82" t="s">
        <v>78</v>
      </c>
      <c r="BW87" s="82" t="s">
        <v>79</v>
      </c>
      <c r="BX87" s="82" t="s">
        <v>80</v>
      </c>
    </row>
    <row r="88" spans="1:76" s="5" customFormat="1" ht="27" customHeight="1">
      <c r="A88" s="174" t="s">
        <v>1078</v>
      </c>
      <c r="B88" s="84"/>
      <c r="C88" s="85"/>
      <c r="D88" s="214" t="s">
        <v>81</v>
      </c>
      <c r="E88" s="213"/>
      <c r="F88" s="213"/>
      <c r="G88" s="213"/>
      <c r="H88" s="213"/>
      <c r="I88" s="86"/>
      <c r="J88" s="214" t="s">
        <v>82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2">
        <f>'01 - SO 01 Polyfunkčný ob...'!M30</f>
        <v>0</v>
      </c>
      <c r="AH88" s="213"/>
      <c r="AI88" s="213"/>
      <c r="AJ88" s="213"/>
      <c r="AK88" s="213"/>
      <c r="AL88" s="213"/>
      <c r="AM88" s="213"/>
      <c r="AN88" s="212">
        <f t="shared" si="0"/>
        <v>0</v>
      </c>
      <c r="AO88" s="213"/>
      <c r="AP88" s="213"/>
      <c r="AQ88" s="87"/>
      <c r="AS88" s="88">
        <f>'01 - SO 01 Polyfunkčný ob...'!M28</f>
        <v>0</v>
      </c>
      <c r="AT88" s="89">
        <f t="shared" si="1"/>
        <v>0</v>
      </c>
      <c r="AU88" s="90">
        <f>'01 - SO 01 Polyfunkčný ob...'!W134</f>
        <v>0</v>
      </c>
      <c r="AV88" s="89">
        <f>'01 - SO 01 Polyfunkčný ob...'!M32</f>
        <v>0</v>
      </c>
      <c r="AW88" s="89">
        <f>'01 - SO 01 Polyfunkčný ob...'!M33</f>
        <v>0</v>
      </c>
      <c r="AX88" s="89">
        <f>'01 - SO 01 Polyfunkčný ob...'!M34</f>
        <v>0</v>
      </c>
      <c r="AY88" s="89">
        <f>'01 - SO 01 Polyfunkčný ob...'!M35</f>
        <v>0</v>
      </c>
      <c r="AZ88" s="89">
        <f>'01 - SO 01 Polyfunkčný ob...'!H32</f>
        <v>0</v>
      </c>
      <c r="BA88" s="89">
        <f>'01 - SO 01 Polyfunkčný ob...'!H33</f>
        <v>0</v>
      </c>
      <c r="BB88" s="89">
        <f>'01 - SO 01 Polyfunkčný ob...'!H34</f>
        <v>0</v>
      </c>
      <c r="BC88" s="89">
        <f>'01 - SO 01 Polyfunkčný ob...'!H35</f>
        <v>0</v>
      </c>
      <c r="BD88" s="91">
        <f>'01 - SO 01 Polyfunkčný ob...'!H36</f>
        <v>0</v>
      </c>
      <c r="BT88" s="92" t="s">
        <v>83</v>
      </c>
      <c r="BV88" s="92" t="s">
        <v>78</v>
      </c>
      <c r="BW88" s="92" t="s">
        <v>84</v>
      </c>
      <c r="BX88" s="92" t="s">
        <v>79</v>
      </c>
    </row>
    <row r="89" spans="1:76" s="5" customFormat="1" ht="27" customHeight="1">
      <c r="A89" s="174" t="s">
        <v>1078</v>
      </c>
      <c r="B89" s="84"/>
      <c r="C89" s="85"/>
      <c r="D89" s="214" t="s">
        <v>85</v>
      </c>
      <c r="E89" s="213"/>
      <c r="F89" s="213"/>
      <c r="G89" s="213"/>
      <c r="H89" s="213"/>
      <c r="I89" s="86"/>
      <c r="J89" s="214" t="s">
        <v>86</v>
      </c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2">
        <f>'02 - Elektroinštalácia,bl...'!M30</f>
        <v>0</v>
      </c>
      <c r="AH89" s="213"/>
      <c r="AI89" s="213"/>
      <c r="AJ89" s="213"/>
      <c r="AK89" s="213"/>
      <c r="AL89" s="213"/>
      <c r="AM89" s="213"/>
      <c r="AN89" s="212">
        <f t="shared" si="0"/>
        <v>0</v>
      </c>
      <c r="AO89" s="213"/>
      <c r="AP89" s="213"/>
      <c r="AQ89" s="87"/>
      <c r="AS89" s="88">
        <f>'02 - Elektroinštalácia,bl...'!M28</f>
        <v>0</v>
      </c>
      <c r="AT89" s="89">
        <f t="shared" si="1"/>
        <v>0</v>
      </c>
      <c r="AU89" s="90">
        <f>'02 - Elektroinštalácia,bl...'!W123</f>
        <v>0</v>
      </c>
      <c r="AV89" s="89">
        <f>'02 - Elektroinštalácia,bl...'!M32</f>
        <v>0</v>
      </c>
      <c r="AW89" s="89">
        <f>'02 - Elektroinštalácia,bl...'!M33</f>
        <v>0</v>
      </c>
      <c r="AX89" s="89">
        <f>'02 - Elektroinštalácia,bl...'!M34</f>
        <v>0</v>
      </c>
      <c r="AY89" s="89">
        <f>'02 - Elektroinštalácia,bl...'!M35</f>
        <v>0</v>
      </c>
      <c r="AZ89" s="89">
        <f>'02 - Elektroinštalácia,bl...'!H32</f>
        <v>0</v>
      </c>
      <c r="BA89" s="89">
        <f>'02 - Elektroinštalácia,bl...'!H33</f>
        <v>0</v>
      </c>
      <c r="BB89" s="89">
        <f>'02 - Elektroinštalácia,bl...'!H34</f>
        <v>0</v>
      </c>
      <c r="BC89" s="89">
        <f>'02 - Elektroinštalácia,bl...'!H35</f>
        <v>0</v>
      </c>
      <c r="BD89" s="91">
        <f>'02 - Elektroinštalácia,bl...'!H36</f>
        <v>0</v>
      </c>
      <c r="BT89" s="92" t="s">
        <v>83</v>
      </c>
      <c r="BV89" s="92" t="s">
        <v>78</v>
      </c>
      <c r="BW89" s="92" t="s">
        <v>87</v>
      </c>
      <c r="BX89" s="92" t="s">
        <v>79</v>
      </c>
    </row>
    <row r="90" spans="1:76" s="5" customFormat="1" ht="27" customHeight="1">
      <c r="A90" s="174" t="s">
        <v>1078</v>
      </c>
      <c r="B90" s="84"/>
      <c r="C90" s="85"/>
      <c r="D90" s="214" t="s">
        <v>88</v>
      </c>
      <c r="E90" s="213"/>
      <c r="F90" s="213"/>
      <c r="G90" s="213"/>
      <c r="H90" s="213"/>
      <c r="I90" s="86"/>
      <c r="J90" s="214" t="s">
        <v>89</v>
      </c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2">
        <f>'03 - Zdravotechnika'!M30</f>
        <v>0</v>
      </c>
      <c r="AH90" s="213"/>
      <c r="AI90" s="213"/>
      <c r="AJ90" s="213"/>
      <c r="AK90" s="213"/>
      <c r="AL90" s="213"/>
      <c r="AM90" s="213"/>
      <c r="AN90" s="212">
        <f t="shared" si="0"/>
        <v>0</v>
      </c>
      <c r="AO90" s="213"/>
      <c r="AP90" s="213"/>
      <c r="AQ90" s="87"/>
      <c r="AS90" s="88">
        <f>'03 - Zdravotechnika'!M28</f>
        <v>0</v>
      </c>
      <c r="AT90" s="89">
        <f t="shared" si="1"/>
        <v>0</v>
      </c>
      <c r="AU90" s="90">
        <f>'03 - Zdravotechnika'!W124</f>
        <v>0</v>
      </c>
      <c r="AV90" s="89">
        <f>'03 - Zdravotechnika'!M32</f>
        <v>0</v>
      </c>
      <c r="AW90" s="89">
        <f>'03 - Zdravotechnika'!M33</f>
        <v>0</v>
      </c>
      <c r="AX90" s="89">
        <f>'03 - Zdravotechnika'!M34</f>
        <v>0</v>
      </c>
      <c r="AY90" s="89">
        <f>'03 - Zdravotechnika'!M35</f>
        <v>0</v>
      </c>
      <c r="AZ90" s="89">
        <f>'03 - Zdravotechnika'!H32</f>
        <v>0</v>
      </c>
      <c r="BA90" s="89">
        <f>'03 - Zdravotechnika'!H33</f>
        <v>0</v>
      </c>
      <c r="BB90" s="89">
        <f>'03 - Zdravotechnika'!H34</f>
        <v>0</v>
      </c>
      <c r="BC90" s="89">
        <f>'03 - Zdravotechnika'!H35</f>
        <v>0</v>
      </c>
      <c r="BD90" s="91">
        <f>'03 - Zdravotechnika'!H36</f>
        <v>0</v>
      </c>
      <c r="BT90" s="92" t="s">
        <v>83</v>
      </c>
      <c r="BV90" s="92" t="s">
        <v>78</v>
      </c>
      <c r="BW90" s="92" t="s">
        <v>90</v>
      </c>
      <c r="BX90" s="92" t="s">
        <v>79</v>
      </c>
    </row>
    <row r="91" spans="1:76" s="5" customFormat="1" ht="27" customHeight="1">
      <c r="A91" s="174" t="s">
        <v>1078</v>
      </c>
      <c r="B91" s="84"/>
      <c r="C91" s="85"/>
      <c r="D91" s="214" t="s">
        <v>91</v>
      </c>
      <c r="E91" s="213"/>
      <c r="F91" s="213"/>
      <c r="G91" s="213"/>
      <c r="H91" s="213"/>
      <c r="I91" s="86"/>
      <c r="J91" s="214" t="s">
        <v>92</v>
      </c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2">
        <f>'04 - ÚK'!M30</f>
        <v>0</v>
      </c>
      <c r="AH91" s="213"/>
      <c r="AI91" s="213"/>
      <c r="AJ91" s="213"/>
      <c r="AK91" s="213"/>
      <c r="AL91" s="213"/>
      <c r="AM91" s="213"/>
      <c r="AN91" s="212">
        <f t="shared" si="0"/>
        <v>0</v>
      </c>
      <c r="AO91" s="213"/>
      <c r="AP91" s="213"/>
      <c r="AQ91" s="87"/>
      <c r="AS91" s="88">
        <f>'04 - ÚK'!M28</f>
        <v>0</v>
      </c>
      <c r="AT91" s="89">
        <f t="shared" si="1"/>
        <v>0</v>
      </c>
      <c r="AU91" s="90">
        <f>'04 - ÚK'!W118</f>
        <v>0</v>
      </c>
      <c r="AV91" s="89">
        <f>'04 - ÚK'!M32</f>
        <v>0</v>
      </c>
      <c r="AW91" s="89">
        <f>'04 - ÚK'!M33</f>
        <v>0</v>
      </c>
      <c r="AX91" s="89">
        <f>'04 - ÚK'!M34</f>
        <v>0</v>
      </c>
      <c r="AY91" s="89">
        <f>'04 - ÚK'!M35</f>
        <v>0</v>
      </c>
      <c r="AZ91" s="89">
        <f>'04 - ÚK'!H32</f>
        <v>0</v>
      </c>
      <c r="BA91" s="89">
        <f>'04 - ÚK'!H33</f>
        <v>0</v>
      </c>
      <c r="BB91" s="89">
        <f>'04 - ÚK'!H34</f>
        <v>0</v>
      </c>
      <c r="BC91" s="89">
        <f>'04 - ÚK'!H35</f>
        <v>0</v>
      </c>
      <c r="BD91" s="91">
        <f>'04 - ÚK'!H36</f>
        <v>0</v>
      </c>
      <c r="BT91" s="92" t="s">
        <v>83</v>
      </c>
      <c r="BV91" s="92" t="s">
        <v>78</v>
      </c>
      <c r="BW91" s="92" t="s">
        <v>93</v>
      </c>
      <c r="BX91" s="92" t="s">
        <v>79</v>
      </c>
    </row>
    <row r="92" spans="1:76" s="5" customFormat="1" ht="27" customHeight="1">
      <c r="A92" s="174" t="s">
        <v>1078</v>
      </c>
      <c r="B92" s="84"/>
      <c r="C92" s="85"/>
      <c r="D92" s="214" t="s">
        <v>94</v>
      </c>
      <c r="E92" s="213"/>
      <c r="F92" s="213"/>
      <c r="G92" s="213"/>
      <c r="H92" s="213"/>
      <c r="I92" s="86"/>
      <c r="J92" s="214" t="s">
        <v>95</v>
      </c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2">
        <f>'05 - Kanalizačná prípojka'!M30</f>
        <v>0</v>
      </c>
      <c r="AH92" s="213"/>
      <c r="AI92" s="213"/>
      <c r="AJ92" s="213"/>
      <c r="AK92" s="213"/>
      <c r="AL92" s="213"/>
      <c r="AM92" s="213"/>
      <c r="AN92" s="212">
        <f t="shared" si="0"/>
        <v>0</v>
      </c>
      <c r="AO92" s="213"/>
      <c r="AP92" s="213"/>
      <c r="AQ92" s="87"/>
      <c r="AS92" s="88">
        <f>'05 - Kanalizačná prípojka'!M28</f>
        <v>0</v>
      </c>
      <c r="AT92" s="89">
        <f t="shared" si="1"/>
        <v>0</v>
      </c>
      <c r="AU92" s="90">
        <f>'05 - Kanalizačná prípojka'!W125</f>
        <v>0</v>
      </c>
      <c r="AV92" s="89">
        <f>'05 - Kanalizačná prípojka'!M32</f>
        <v>0</v>
      </c>
      <c r="AW92" s="89">
        <f>'05 - Kanalizačná prípojka'!M33</f>
        <v>0</v>
      </c>
      <c r="AX92" s="89">
        <f>'05 - Kanalizačná prípojka'!M34</f>
        <v>0</v>
      </c>
      <c r="AY92" s="89">
        <f>'05 - Kanalizačná prípojka'!M35</f>
        <v>0</v>
      </c>
      <c r="AZ92" s="89">
        <f>'05 - Kanalizačná prípojka'!H32</f>
        <v>0</v>
      </c>
      <c r="BA92" s="89">
        <f>'05 - Kanalizačná prípojka'!H33</f>
        <v>0</v>
      </c>
      <c r="BB92" s="89">
        <f>'05 - Kanalizačná prípojka'!H34</f>
        <v>0</v>
      </c>
      <c r="BC92" s="89">
        <f>'05 - Kanalizačná prípojka'!H35</f>
        <v>0</v>
      </c>
      <c r="BD92" s="91">
        <f>'05 - Kanalizačná prípojka'!H36</f>
        <v>0</v>
      </c>
      <c r="BT92" s="92" t="s">
        <v>83</v>
      </c>
      <c r="BV92" s="92" t="s">
        <v>78</v>
      </c>
      <c r="BW92" s="92" t="s">
        <v>96</v>
      </c>
      <c r="BX92" s="92" t="s">
        <v>79</v>
      </c>
    </row>
    <row r="93" spans="1:76" s="5" customFormat="1" ht="27" customHeight="1">
      <c r="A93" s="174" t="s">
        <v>1078</v>
      </c>
      <c r="B93" s="84"/>
      <c r="C93" s="85"/>
      <c r="D93" s="214" t="s">
        <v>97</v>
      </c>
      <c r="E93" s="213"/>
      <c r="F93" s="213"/>
      <c r="G93" s="213"/>
      <c r="H93" s="213"/>
      <c r="I93" s="86"/>
      <c r="J93" s="214" t="s">
        <v>98</v>
      </c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2">
        <f>'06 - Areálový vodovod'!M30</f>
        <v>0</v>
      </c>
      <c r="AH93" s="213"/>
      <c r="AI93" s="213"/>
      <c r="AJ93" s="213"/>
      <c r="AK93" s="213"/>
      <c r="AL93" s="213"/>
      <c r="AM93" s="213"/>
      <c r="AN93" s="212">
        <f t="shared" si="0"/>
        <v>0</v>
      </c>
      <c r="AO93" s="213"/>
      <c r="AP93" s="213"/>
      <c r="AQ93" s="87"/>
      <c r="AS93" s="88">
        <f>'06 - Areálový vodovod'!M28</f>
        <v>0</v>
      </c>
      <c r="AT93" s="89">
        <f t="shared" si="1"/>
        <v>0</v>
      </c>
      <c r="AU93" s="90">
        <f>'06 - Areálový vodovod'!W125</f>
        <v>0</v>
      </c>
      <c r="AV93" s="89">
        <f>'06 - Areálový vodovod'!M32</f>
        <v>0</v>
      </c>
      <c r="AW93" s="89">
        <f>'06 - Areálový vodovod'!M33</f>
        <v>0</v>
      </c>
      <c r="AX93" s="89">
        <f>'06 - Areálový vodovod'!M34</f>
        <v>0</v>
      </c>
      <c r="AY93" s="89">
        <f>'06 - Areálový vodovod'!M35</f>
        <v>0</v>
      </c>
      <c r="AZ93" s="89">
        <f>'06 - Areálový vodovod'!H32</f>
        <v>0</v>
      </c>
      <c r="BA93" s="89">
        <f>'06 - Areálový vodovod'!H33</f>
        <v>0</v>
      </c>
      <c r="BB93" s="89">
        <f>'06 - Areálový vodovod'!H34</f>
        <v>0</v>
      </c>
      <c r="BC93" s="89">
        <f>'06 - Areálový vodovod'!H35</f>
        <v>0</v>
      </c>
      <c r="BD93" s="91">
        <f>'06 - Areálový vodovod'!H36</f>
        <v>0</v>
      </c>
      <c r="BT93" s="92" t="s">
        <v>83</v>
      </c>
      <c r="BV93" s="92" t="s">
        <v>78</v>
      </c>
      <c r="BW93" s="92" t="s">
        <v>99</v>
      </c>
      <c r="BX93" s="92" t="s">
        <v>79</v>
      </c>
    </row>
    <row r="94" spans="1:76" s="5" customFormat="1" ht="27" customHeight="1">
      <c r="A94" s="174" t="s">
        <v>1078</v>
      </c>
      <c r="B94" s="84"/>
      <c r="C94" s="85"/>
      <c r="D94" s="214" t="s">
        <v>100</v>
      </c>
      <c r="E94" s="213"/>
      <c r="F94" s="213"/>
      <c r="G94" s="213"/>
      <c r="H94" s="213"/>
      <c r="I94" s="86"/>
      <c r="J94" s="214" t="s">
        <v>101</v>
      </c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2" t="e">
        <f>#REF!</f>
        <v>#REF!</v>
      </c>
      <c r="AH94" s="213"/>
      <c r="AI94" s="213"/>
      <c r="AJ94" s="213"/>
      <c r="AK94" s="213"/>
      <c r="AL94" s="213"/>
      <c r="AM94" s="213"/>
      <c r="AN94" s="212" t="e">
        <f t="shared" si="0"/>
        <v>#REF!</v>
      </c>
      <c r="AO94" s="213"/>
      <c r="AP94" s="213"/>
      <c r="AQ94" s="87"/>
      <c r="AS94" s="88" t="e">
        <f>#REF!</f>
        <v>#REF!</v>
      </c>
      <c r="AT94" s="89" t="e">
        <f t="shared" si="1"/>
        <v>#REF!</v>
      </c>
      <c r="AU94" s="90" t="e">
        <f>#REF!</f>
        <v>#REF!</v>
      </c>
      <c r="AV94" s="89" t="e">
        <f>#REF!</f>
        <v>#REF!</v>
      </c>
      <c r="AW94" s="89" t="e">
        <f>#REF!</f>
        <v>#REF!</v>
      </c>
      <c r="AX94" s="89" t="e">
        <f>#REF!</f>
        <v>#REF!</v>
      </c>
      <c r="AY94" s="89" t="e">
        <f>#REF!</f>
        <v>#REF!</v>
      </c>
      <c r="AZ94" s="89" t="e">
        <f>#REF!</f>
        <v>#REF!</v>
      </c>
      <c r="BA94" s="89" t="e">
        <f>#REF!</f>
        <v>#REF!</v>
      </c>
      <c r="BB94" s="89" t="e">
        <f>#REF!</f>
        <v>#REF!</v>
      </c>
      <c r="BC94" s="89" t="e">
        <f>#REF!</f>
        <v>#REF!</v>
      </c>
      <c r="BD94" s="91" t="e">
        <f>#REF!</f>
        <v>#REF!</v>
      </c>
      <c r="BT94" s="92" t="s">
        <v>83</v>
      </c>
      <c r="BV94" s="92" t="s">
        <v>78</v>
      </c>
      <c r="BW94" s="92" t="s">
        <v>102</v>
      </c>
      <c r="BX94" s="92" t="s">
        <v>79</v>
      </c>
    </row>
    <row r="95" spans="1:76" s="5" customFormat="1" ht="27" customHeight="1">
      <c r="A95" s="174" t="s">
        <v>1078</v>
      </c>
      <c r="B95" s="84"/>
      <c r="C95" s="85"/>
      <c r="D95" s="214" t="s">
        <v>103</v>
      </c>
      <c r="E95" s="213"/>
      <c r="F95" s="213"/>
      <c r="G95" s="213"/>
      <c r="H95" s="213"/>
      <c r="I95" s="86"/>
      <c r="J95" s="214" t="s">
        <v>104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2" t="e">
        <f>#REF!</f>
        <v>#REF!</v>
      </c>
      <c r="AH95" s="213"/>
      <c r="AI95" s="213"/>
      <c r="AJ95" s="213"/>
      <c r="AK95" s="213"/>
      <c r="AL95" s="213"/>
      <c r="AM95" s="213"/>
      <c r="AN95" s="212" t="e">
        <f t="shared" si="0"/>
        <v>#REF!</v>
      </c>
      <c r="AO95" s="213"/>
      <c r="AP95" s="213"/>
      <c r="AQ95" s="87"/>
      <c r="AS95" s="88" t="e">
        <f>#REF!</f>
        <v>#REF!</v>
      </c>
      <c r="AT95" s="89" t="e">
        <f t="shared" si="1"/>
        <v>#REF!</v>
      </c>
      <c r="AU95" s="90" t="e">
        <f>#REF!</f>
        <v>#REF!</v>
      </c>
      <c r="AV95" s="89" t="e">
        <f>#REF!</f>
        <v>#REF!</v>
      </c>
      <c r="AW95" s="89" t="e">
        <f>#REF!</f>
        <v>#REF!</v>
      </c>
      <c r="AX95" s="89" t="e">
        <f>#REF!</f>
        <v>#REF!</v>
      </c>
      <c r="AY95" s="89" t="e">
        <f>#REF!</f>
        <v>#REF!</v>
      </c>
      <c r="AZ95" s="89" t="e">
        <f>#REF!</f>
        <v>#REF!</v>
      </c>
      <c r="BA95" s="89" t="e">
        <f>#REF!</f>
        <v>#REF!</v>
      </c>
      <c r="BB95" s="89" t="e">
        <f>#REF!</f>
        <v>#REF!</v>
      </c>
      <c r="BC95" s="89" t="e">
        <f>#REF!</f>
        <v>#REF!</v>
      </c>
      <c r="BD95" s="91" t="e">
        <f>#REF!</f>
        <v>#REF!</v>
      </c>
      <c r="BT95" s="92" t="s">
        <v>83</v>
      </c>
      <c r="BV95" s="92" t="s">
        <v>78</v>
      </c>
      <c r="BW95" s="92" t="s">
        <v>105</v>
      </c>
      <c r="BX95" s="92" t="s">
        <v>79</v>
      </c>
    </row>
    <row r="96" spans="1:76" s="5" customFormat="1" ht="27" customHeight="1">
      <c r="A96" s="174" t="s">
        <v>1078</v>
      </c>
      <c r="B96" s="84"/>
      <c r="C96" s="85"/>
      <c r="D96" s="214" t="s">
        <v>106</v>
      </c>
      <c r="E96" s="213"/>
      <c r="F96" s="213"/>
      <c r="G96" s="213"/>
      <c r="H96" s="213"/>
      <c r="I96" s="86"/>
      <c r="J96" s="214" t="s">
        <v>107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2" t="e">
        <f>#REF!</f>
        <v>#REF!</v>
      </c>
      <c r="AH96" s="213"/>
      <c r="AI96" s="213"/>
      <c r="AJ96" s="213"/>
      <c r="AK96" s="213"/>
      <c r="AL96" s="213"/>
      <c r="AM96" s="213"/>
      <c r="AN96" s="212" t="e">
        <f t="shared" si="0"/>
        <v>#REF!</v>
      </c>
      <c r="AO96" s="213"/>
      <c r="AP96" s="213"/>
      <c r="AQ96" s="87"/>
      <c r="AS96" s="88" t="e">
        <f>#REF!</f>
        <v>#REF!</v>
      </c>
      <c r="AT96" s="89" t="e">
        <f t="shared" si="1"/>
        <v>#REF!</v>
      </c>
      <c r="AU96" s="90" t="e">
        <f>#REF!</f>
        <v>#REF!</v>
      </c>
      <c r="AV96" s="89" t="e">
        <f>#REF!</f>
        <v>#REF!</v>
      </c>
      <c r="AW96" s="89" t="e">
        <f>#REF!</f>
        <v>#REF!</v>
      </c>
      <c r="AX96" s="89" t="e">
        <f>#REF!</f>
        <v>#REF!</v>
      </c>
      <c r="AY96" s="89" t="e">
        <f>#REF!</f>
        <v>#REF!</v>
      </c>
      <c r="AZ96" s="89" t="e">
        <f>#REF!</f>
        <v>#REF!</v>
      </c>
      <c r="BA96" s="89" t="e">
        <f>#REF!</f>
        <v>#REF!</v>
      </c>
      <c r="BB96" s="89" t="e">
        <f>#REF!</f>
        <v>#REF!</v>
      </c>
      <c r="BC96" s="89" t="e">
        <f>#REF!</f>
        <v>#REF!</v>
      </c>
      <c r="BD96" s="91" t="e">
        <f>#REF!</f>
        <v>#REF!</v>
      </c>
      <c r="BT96" s="92" t="s">
        <v>83</v>
      </c>
      <c r="BV96" s="92" t="s">
        <v>78</v>
      </c>
      <c r="BW96" s="92" t="s">
        <v>108</v>
      </c>
      <c r="BX96" s="92" t="s">
        <v>79</v>
      </c>
    </row>
    <row r="97" spans="1:76" s="5" customFormat="1" ht="27" customHeight="1">
      <c r="A97" s="174" t="s">
        <v>1078</v>
      </c>
      <c r="B97" s="84"/>
      <c r="C97" s="85"/>
      <c r="D97" s="214" t="s">
        <v>109</v>
      </c>
      <c r="E97" s="213"/>
      <c r="F97" s="213"/>
      <c r="G97" s="213"/>
      <c r="H97" s="213"/>
      <c r="I97" s="86"/>
      <c r="J97" s="214" t="s">
        <v>110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2">
        <f>'10 - SO 05 Káblová prípoj...'!M30</f>
        <v>0</v>
      </c>
      <c r="AH97" s="213"/>
      <c r="AI97" s="213"/>
      <c r="AJ97" s="213"/>
      <c r="AK97" s="213"/>
      <c r="AL97" s="213"/>
      <c r="AM97" s="213"/>
      <c r="AN97" s="212">
        <f t="shared" si="0"/>
        <v>0</v>
      </c>
      <c r="AO97" s="213"/>
      <c r="AP97" s="213"/>
      <c r="AQ97" s="87"/>
      <c r="AS97" s="93">
        <f>'10 - SO 05 Káblová prípoj...'!M28</f>
        <v>0</v>
      </c>
      <c r="AT97" s="94">
        <f t="shared" si="1"/>
        <v>0</v>
      </c>
      <c r="AU97" s="95">
        <f>'10 - SO 05 Káblová prípoj...'!W120</f>
        <v>0</v>
      </c>
      <c r="AV97" s="94">
        <f>'10 - SO 05 Káblová prípoj...'!M32</f>
        <v>0</v>
      </c>
      <c r="AW97" s="94">
        <f>'10 - SO 05 Káblová prípoj...'!M33</f>
        <v>0</v>
      </c>
      <c r="AX97" s="94">
        <f>'10 - SO 05 Káblová prípoj...'!M34</f>
        <v>0</v>
      </c>
      <c r="AY97" s="94">
        <f>'10 - SO 05 Káblová prípoj...'!M35</f>
        <v>0</v>
      </c>
      <c r="AZ97" s="94">
        <f>'10 - SO 05 Káblová prípoj...'!H32</f>
        <v>0</v>
      </c>
      <c r="BA97" s="94">
        <f>'10 - SO 05 Káblová prípoj...'!H33</f>
        <v>0</v>
      </c>
      <c r="BB97" s="94">
        <f>'10 - SO 05 Káblová prípoj...'!H34</f>
        <v>0</v>
      </c>
      <c r="BC97" s="94">
        <f>'10 - SO 05 Káblová prípoj...'!H35</f>
        <v>0</v>
      </c>
      <c r="BD97" s="96">
        <f>'10 - SO 05 Káblová prípoj...'!H36</f>
        <v>0</v>
      </c>
      <c r="BT97" s="92" t="s">
        <v>83</v>
      </c>
      <c r="BV97" s="92" t="s">
        <v>78</v>
      </c>
      <c r="BW97" s="92" t="s">
        <v>111</v>
      </c>
      <c r="BX97" s="92" t="s">
        <v>79</v>
      </c>
    </row>
    <row r="98" spans="2:43" ht="13.5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9"/>
    </row>
    <row r="99" spans="2:48" s="1" customFormat="1" ht="30" customHeight="1">
      <c r="B99" s="30"/>
      <c r="C99" s="76" t="s">
        <v>112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221" t="e">
        <f>ROUND(SUM(AG100:AG103),2)</f>
        <v>#REF!</v>
      </c>
      <c r="AH99" s="201"/>
      <c r="AI99" s="201"/>
      <c r="AJ99" s="201"/>
      <c r="AK99" s="201"/>
      <c r="AL99" s="201"/>
      <c r="AM99" s="201"/>
      <c r="AN99" s="221" t="e">
        <f>ROUND(SUM(AN100:AN103),2)</f>
        <v>#REF!</v>
      </c>
      <c r="AO99" s="201"/>
      <c r="AP99" s="201"/>
      <c r="AQ99" s="32"/>
      <c r="AS99" s="72" t="s">
        <v>113</v>
      </c>
      <c r="AT99" s="73" t="s">
        <v>114</v>
      </c>
      <c r="AU99" s="73" t="s">
        <v>40</v>
      </c>
      <c r="AV99" s="74" t="s">
        <v>63</v>
      </c>
    </row>
    <row r="100" spans="2:89" s="1" customFormat="1" ht="19.5" customHeight="1">
      <c r="B100" s="30"/>
      <c r="C100" s="31"/>
      <c r="D100" s="97" t="s">
        <v>115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215" t="e">
        <f>ROUND(AG87*AS100,2)</f>
        <v>#REF!</v>
      </c>
      <c r="AH100" s="201"/>
      <c r="AI100" s="201"/>
      <c r="AJ100" s="201"/>
      <c r="AK100" s="201"/>
      <c r="AL100" s="201"/>
      <c r="AM100" s="201"/>
      <c r="AN100" s="216" t="e">
        <f>ROUND(AG100+AV100,2)</f>
        <v>#REF!</v>
      </c>
      <c r="AO100" s="201"/>
      <c r="AP100" s="201"/>
      <c r="AQ100" s="32"/>
      <c r="AS100" s="98">
        <v>0</v>
      </c>
      <c r="AT100" s="99" t="s">
        <v>116</v>
      </c>
      <c r="AU100" s="99" t="s">
        <v>41</v>
      </c>
      <c r="AV100" s="100" t="e">
        <f>ROUND(IF(AU100="základná",AG100*L31,IF(AU100="znížená",AG100*L32,0)),2)</f>
        <v>#REF!</v>
      </c>
      <c r="BV100" s="13" t="s">
        <v>117</v>
      </c>
      <c r="BY100" s="101" t="e">
        <f>IF(AU100="základná",AV100,0)</f>
        <v>#REF!</v>
      </c>
      <c r="BZ100" s="101">
        <f>IF(AU100="znížená",AV100,0)</f>
        <v>0</v>
      </c>
      <c r="CA100" s="101">
        <v>0</v>
      </c>
      <c r="CB100" s="101">
        <v>0</v>
      </c>
      <c r="CC100" s="101">
        <v>0</v>
      </c>
      <c r="CD100" s="101" t="e">
        <f>IF(AU100="základná",AG100,0)</f>
        <v>#REF!</v>
      </c>
      <c r="CE100" s="101">
        <f>IF(AU100="znížená",AG100,0)</f>
        <v>0</v>
      </c>
      <c r="CF100" s="101">
        <f>IF(AU100="zákl. prenesená",AG100,0)</f>
        <v>0</v>
      </c>
      <c r="CG100" s="101">
        <f>IF(AU100="zníž. prenesená",AG100,0)</f>
        <v>0</v>
      </c>
      <c r="CH100" s="101">
        <f>IF(AU100="nulová",AG100,0)</f>
        <v>0</v>
      </c>
      <c r="CI100" s="13">
        <f>IF(AU100="základná",1,IF(AU100="znížená",2,IF(AU100="zákl. prenesená",4,IF(AU100="zníž. prenesená",5,3))))</f>
        <v>1</v>
      </c>
      <c r="CJ100" s="13">
        <f>IF(AT100="stavebná časť",1,IF(88100="investičná časť",2,3))</f>
        <v>1</v>
      </c>
      <c r="CK100" s="13" t="str">
        <f>IF(D100="Vyplň vlastné","","x")</f>
        <v>x</v>
      </c>
    </row>
    <row r="101" spans="2:89" s="1" customFormat="1" ht="19.5" customHeight="1">
      <c r="B101" s="30"/>
      <c r="C101" s="31"/>
      <c r="D101" s="217" t="s">
        <v>118</v>
      </c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31"/>
      <c r="AD101" s="31"/>
      <c r="AE101" s="31"/>
      <c r="AF101" s="31"/>
      <c r="AG101" s="215" t="e">
        <f>AG87*AS101</f>
        <v>#REF!</v>
      </c>
      <c r="AH101" s="201"/>
      <c r="AI101" s="201"/>
      <c r="AJ101" s="201"/>
      <c r="AK101" s="201"/>
      <c r="AL101" s="201"/>
      <c r="AM101" s="201"/>
      <c r="AN101" s="216" t="e">
        <f>AG101+AV101</f>
        <v>#REF!</v>
      </c>
      <c r="AO101" s="201"/>
      <c r="AP101" s="201"/>
      <c r="AQ101" s="32"/>
      <c r="AS101" s="102">
        <v>0</v>
      </c>
      <c r="AT101" s="103" t="s">
        <v>116</v>
      </c>
      <c r="AU101" s="103" t="s">
        <v>41</v>
      </c>
      <c r="AV101" s="104" t="e">
        <f>ROUND(IF(AU101="nulová",0,IF(OR(AU101="základná",AU101="zákl. prenesená"),AG101*L31,AG101*L32)),2)</f>
        <v>#REF!</v>
      </c>
      <c r="BV101" s="13" t="s">
        <v>119</v>
      </c>
      <c r="BY101" s="101" t="e">
        <f>IF(AU101="základná",AV101,0)</f>
        <v>#REF!</v>
      </c>
      <c r="BZ101" s="101">
        <f>IF(AU101="znížená",AV101,0)</f>
        <v>0</v>
      </c>
      <c r="CA101" s="101">
        <f>IF(AU101="zákl. prenesená",AV101,0)</f>
        <v>0</v>
      </c>
      <c r="CB101" s="101">
        <f>IF(AU101="zníž. prenesená",AV101,0)</f>
        <v>0</v>
      </c>
      <c r="CC101" s="101">
        <f>IF(AU101="nulová",AV101,0)</f>
        <v>0</v>
      </c>
      <c r="CD101" s="101" t="e">
        <f>IF(AU101="základná",AG101,0)</f>
        <v>#REF!</v>
      </c>
      <c r="CE101" s="101">
        <f>IF(AU101="znížená",AG101,0)</f>
        <v>0</v>
      </c>
      <c r="CF101" s="101">
        <f>IF(AU101="zákl. prenesená",AG101,0)</f>
        <v>0</v>
      </c>
      <c r="CG101" s="101">
        <f>IF(AU101="zníž. prenesená",AG101,0)</f>
        <v>0</v>
      </c>
      <c r="CH101" s="101">
        <f>IF(AU101="nulová",AG101,0)</f>
        <v>0</v>
      </c>
      <c r="CI101" s="13">
        <f>IF(AU101="základná",1,IF(AU101="znížená",2,IF(AU101="zákl. prenesená",4,IF(AU101="zníž. prenesená",5,3))))</f>
        <v>1</v>
      </c>
      <c r="CJ101" s="13">
        <f>IF(AT101="stavebná časť",1,IF(88101="investičná časť",2,3))</f>
        <v>1</v>
      </c>
      <c r="CK101" s="13">
        <f>IF(D101="Vyplň vlastné","","x")</f>
      </c>
    </row>
    <row r="102" spans="2:89" s="1" customFormat="1" ht="19.5" customHeight="1">
      <c r="B102" s="30"/>
      <c r="C102" s="31"/>
      <c r="D102" s="217" t="s">
        <v>118</v>
      </c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31"/>
      <c r="AD102" s="31"/>
      <c r="AE102" s="31"/>
      <c r="AF102" s="31"/>
      <c r="AG102" s="215" t="e">
        <f>AG87*AS102</f>
        <v>#REF!</v>
      </c>
      <c r="AH102" s="201"/>
      <c r="AI102" s="201"/>
      <c r="AJ102" s="201"/>
      <c r="AK102" s="201"/>
      <c r="AL102" s="201"/>
      <c r="AM102" s="201"/>
      <c r="AN102" s="216" t="e">
        <f>AG102+AV102</f>
        <v>#REF!</v>
      </c>
      <c r="AO102" s="201"/>
      <c r="AP102" s="201"/>
      <c r="AQ102" s="32"/>
      <c r="AS102" s="102">
        <v>0</v>
      </c>
      <c r="AT102" s="103" t="s">
        <v>116</v>
      </c>
      <c r="AU102" s="103" t="s">
        <v>41</v>
      </c>
      <c r="AV102" s="104" t="e">
        <f>ROUND(IF(AU102="nulová",0,IF(OR(AU102="základná",AU102="zákl. prenesená"),AG102*L31,AG102*L32)),2)</f>
        <v>#REF!</v>
      </c>
      <c r="BV102" s="13" t="s">
        <v>119</v>
      </c>
      <c r="BY102" s="101" t="e">
        <f>IF(AU102="základná",AV102,0)</f>
        <v>#REF!</v>
      </c>
      <c r="BZ102" s="101">
        <f>IF(AU102="znížená",AV102,0)</f>
        <v>0</v>
      </c>
      <c r="CA102" s="101">
        <f>IF(AU102="zákl. prenesená",AV102,0)</f>
        <v>0</v>
      </c>
      <c r="CB102" s="101">
        <f>IF(AU102="zníž. prenesená",AV102,0)</f>
        <v>0</v>
      </c>
      <c r="CC102" s="101">
        <f>IF(AU102="nulová",AV102,0)</f>
        <v>0</v>
      </c>
      <c r="CD102" s="101" t="e">
        <f>IF(AU102="základná",AG102,0)</f>
        <v>#REF!</v>
      </c>
      <c r="CE102" s="101">
        <f>IF(AU102="znížená",AG102,0)</f>
        <v>0</v>
      </c>
      <c r="CF102" s="101">
        <f>IF(AU102="zákl. prenesená",AG102,0)</f>
        <v>0</v>
      </c>
      <c r="CG102" s="101">
        <f>IF(AU102="zníž. prenesená",AG102,0)</f>
        <v>0</v>
      </c>
      <c r="CH102" s="101">
        <f>IF(AU102="nulová",AG102,0)</f>
        <v>0</v>
      </c>
      <c r="CI102" s="13">
        <f>IF(AU102="základná",1,IF(AU102="znížená",2,IF(AU102="zákl. prenesená",4,IF(AU102="zníž. prenesená",5,3))))</f>
        <v>1</v>
      </c>
      <c r="CJ102" s="13">
        <f>IF(AT102="stavebná časť",1,IF(88102="investičná časť",2,3))</f>
        <v>1</v>
      </c>
      <c r="CK102" s="13">
        <f>IF(D102="Vyplň vlastné","","x")</f>
      </c>
    </row>
    <row r="103" spans="2:89" s="1" customFormat="1" ht="19.5" customHeight="1">
      <c r="B103" s="30"/>
      <c r="C103" s="31"/>
      <c r="D103" s="217" t="s">
        <v>118</v>
      </c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31"/>
      <c r="AD103" s="31"/>
      <c r="AE103" s="31"/>
      <c r="AF103" s="31"/>
      <c r="AG103" s="215" t="e">
        <f>AG87*AS103</f>
        <v>#REF!</v>
      </c>
      <c r="AH103" s="201"/>
      <c r="AI103" s="201"/>
      <c r="AJ103" s="201"/>
      <c r="AK103" s="201"/>
      <c r="AL103" s="201"/>
      <c r="AM103" s="201"/>
      <c r="AN103" s="216" t="e">
        <f>AG103+AV103</f>
        <v>#REF!</v>
      </c>
      <c r="AO103" s="201"/>
      <c r="AP103" s="201"/>
      <c r="AQ103" s="32"/>
      <c r="AS103" s="105">
        <v>0</v>
      </c>
      <c r="AT103" s="106" t="s">
        <v>116</v>
      </c>
      <c r="AU103" s="106" t="s">
        <v>41</v>
      </c>
      <c r="AV103" s="107" t="e">
        <f>ROUND(IF(AU103="nulová",0,IF(OR(AU103="základná",AU103="zákl. prenesená"),AG103*L31,AG103*L32)),2)</f>
        <v>#REF!</v>
      </c>
      <c r="BV103" s="13" t="s">
        <v>119</v>
      </c>
      <c r="BY103" s="101" t="e">
        <f>IF(AU103="základná",AV103,0)</f>
        <v>#REF!</v>
      </c>
      <c r="BZ103" s="101">
        <f>IF(AU103="znížená",AV103,0)</f>
        <v>0</v>
      </c>
      <c r="CA103" s="101">
        <f>IF(AU103="zákl. prenesená",AV103,0)</f>
        <v>0</v>
      </c>
      <c r="CB103" s="101">
        <f>IF(AU103="zníž. prenesená",AV103,0)</f>
        <v>0</v>
      </c>
      <c r="CC103" s="101">
        <f>IF(AU103="nulová",AV103,0)</f>
        <v>0</v>
      </c>
      <c r="CD103" s="101" t="e">
        <f>IF(AU103="základná",AG103,0)</f>
        <v>#REF!</v>
      </c>
      <c r="CE103" s="101">
        <f>IF(AU103="znížená",AG103,0)</f>
        <v>0</v>
      </c>
      <c r="CF103" s="101">
        <f>IF(AU103="zákl. prenesená",AG103,0)</f>
        <v>0</v>
      </c>
      <c r="CG103" s="101">
        <f>IF(AU103="zníž. prenesená",AG103,0)</f>
        <v>0</v>
      </c>
      <c r="CH103" s="101">
        <f>IF(AU103="nulová",AG103,0)</f>
        <v>0</v>
      </c>
      <c r="CI103" s="13">
        <f>IF(AU103="základná",1,IF(AU103="znížená",2,IF(AU103="zákl. prenesená",4,IF(AU103="zníž. prenesená",5,3))))</f>
        <v>1</v>
      </c>
      <c r="CJ103" s="13">
        <f>IF(AT103="stavebná časť",1,IF(88103="investičná časť",2,3))</f>
        <v>1</v>
      </c>
      <c r="CK103" s="13">
        <f>IF(D103="Vyplň vlastné","","x")</f>
      </c>
    </row>
    <row r="104" spans="2:43" s="1" customFormat="1" ht="10.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2"/>
    </row>
    <row r="105" spans="2:43" s="1" customFormat="1" ht="30" customHeight="1">
      <c r="B105" s="30"/>
      <c r="C105" s="108" t="s">
        <v>120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218" t="e">
        <f>ROUND(AG87+AG99,2)</f>
        <v>#REF!</v>
      </c>
      <c r="AH105" s="218"/>
      <c r="AI105" s="218"/>
      <c r="AJ105" s="218"/>
      <c r="AK105" s="218"/>
      <c r="AL105" s="218"/>
      <c r="AM105" s="218"/>
      <c r="AN105" s="218" t="e">
        <f>AN87+AN99</f>
        <v>#REF!</v>
      </c>
      <c r="AO105" s="218"/>
      <c r="AP105" s="218"/>
      <c r="AQ105" s="32"/>
    </row>
    <row r="106" spans="2:43" s="1" customFormat="1" ht="6.75" customHeight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6"/>
    </row>
  </sheetData>
  <sheetProtection password="CC35" sheet="1" objects="1" scenarios="1" formatColumns="0" formatRows="0" sort="0" autoFilter="0"/>
  <mergeCells count="9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100:AU104">
      <formula1>"základná,znížená,nulová"</formula1>
    </dataValidation>
    <dataValidation type="list" allowBlank="1" showInputMessage="1" showErrorMessage="1" error="Povolené sú hodnoty stavebná časť, technologická časť, investičná časť." sqref="AT100:AT104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SO 01 Polyfunkčný ob...'!C2" tooltip="01 - SO 01 Polyfunkčný ob..." display="/"/>
    <hyperlink ref="A89" location="'02 - Elektroinštalácia,bl...'!C2" tooltip="02 - Elektroinštalácia,bl..." display="/"/>
    <hyperlink ref="A90" location="'03 - Zdravotechnika'!C2" tooltip="03 - Zdravotechnika" display="/"/>
    <hyperlink ref="A91" location="'04 - ÚK'!C2" tooltip="04 - ÚK" display="/"/>
    <hyperlink ref="A92" location="'05 - Kanalizačná prípojka'!C2" tooltip="05 - Kanalizačná prípojka" display="/"/>
    <hyperlink ref="A93" location="'06 - Areálový vodovod'!C2" tooltip="06 - Areálový vodovod" display="/"/>
    <hyperlink ref="A94" location="'07 - SO 02 Prestrešenie'!C2" tooltip="07 - SO 02 Prestrešenie" display="/"/>
    <hyperlink ref="A95" location="'08 - SO 03 - D3 Drobná ar...'!C2" tooltip="08 - SO 03 - D3 Drobná ar..." display="/"/>
    <hyperlink ref="A96" location="'09 - SO 03 - D4 Spevnené ...'!C2" tooltip="09 - SO 03 - D4 Spevnené ..." display="/"/>
    <hyperlink ref="A97" location="'10 - SO 05 Káblová prípoj...'!C2" tooltip="10 - SO 05 Káblová prípoj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84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124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N109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ROUND((((SUM(BE109:BE116)+SUM(BE134:BE240))+SUM(BE242:BE246))),2)</f>
        <v>0</v>
      </c>
      <c r="I32" s="201"/>
      <c r="J32" s="201"/>
      <c r="K32" s="31"/>
      <c r="L32" s="31"/>
      <c r="M32" s="226">
        <f>ROUND(((ROUND((SUM(BE109:BE116)+SUM(BE134:BE240)),2)*F32)+SUM(BE242:BE246)*F32),2)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ROUND((((SUM(BF109:BF116)+SUM(BF134:BF240))+SUM(BF242:BF246))),2)</f>
        <v>0</v>
      </c>
      <c r="I33" s="201"/>
      <c r="J33" s="201"/>
      <c r="K33" s="31"/>
      <c r="L33" s="31"/>
      <c r="M33" s="226">
        <f>ROUND(((ROUND((SUM(BF109:BF116)+SUM(BF134:BF240)),2)*F33)+SUM(BF242:BF246)*F33),2)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ROUND((((SUM(BG109:BG116)+SUM(BG134:BG240))+SUM(BG242:BG246))),2)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ROUND((((SUM(BH109:BH116)+SUM(BH134:BH240))+SUM(BH242:BH246))),2)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ROUND((((SUM(BI109:BI116)+SUM(BI134:BI240))+SUM(BI242:BI246))),2)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01 - SO 01 Polyfunkčný objekt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N134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131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N135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132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N136</f>
        <v>0</v>
      </c>
      <c r="O90" s="233"/>
      <c r="P90" s="233"/>
      <c r="Q90" s="233"/>
      <c r="R90" s="123"/>
    </row>
    <row r="91" spans="2:18" s="7" customFormat="1" ht="19.5" customHeight="1">
      <c r="B91" s="121"/>
      <c r="C91" s="122"/>
      <c r="D91" s="97" t="s">
        <v>133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N142</f>
        <v>0</v>
      </c>
      <c r="O91" s="233"/>
      <c r="P91" s="233"/>
      <c r="Q91" s="233"/>
      <c r="R91" s="123"/>
    </row>
    <row r="92" spans="2:18" s="7" customFormat="1" ht="19.5" customHeight="1">
      <c r="B92" s="121"/>
      <c r="C92" s="122"/>
      <c r="D92" s="97" t="s">
        <v>134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N153</f>
        <v>0</v>
      </c>
      <c r="O92" s="233"/>
      <c r="P92" s="233"/>
      <c r="Q92" s="233"/>
      <c r="R92" s="123"/>
    </row>
    <row r="93" spans="2:18" s="7" customFormat="1" ht="19.5" customHeight="1">
      <c r="B93" s="121"/>
      <c r="C93" s="122"/>
      <c r="D93" s="97" t="s">
        <v>135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N157</f>
        <v>0</v>
      </c>
      <c r="O93" s="233"/>
      <c r="P93" s="233"/>
      <c r="Q93" s="233"/>
      <c r="R93" s="123"/>
    </row>
    <row r="94" spans="2:18" s="7" customFormat="1" ht="19.5" customHeight="1">
      <c r="B94" s="121"/>
      <c r="C94" s="122"/>
      <c r="D94" s="97" t="s">
        <v>136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6">
        <f>N159</f>
        <v>0</v>
      </c>
      <c r="O94" s="233"/>
      <c r="P94" s="233"/>
      <c r="Q94" s="233"/>
      <c r="R94" s="123"/>
    </row>
    <row r="95" spans="2:18" s="6" customFormat="1" ht="24.75" customHeight="1">
      <c r="B95" s="117"/>
      <c r="C95" s="118"/>
      <c r="D95" s="119" t="s">
        <v>137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31">
        <f>N161</f>
        <v>0</v>
      </c>
      <c r="O95" s="232"/>
      <c r="P95" s="232"/>
      <c r="Q95" s="232"/>
      <c r="R95" s="120"/>
    </row>
    <row r="96" spans="2:18" s="7" customFormat="1" ht="19.5" customHeight="1">
      <c r="B96" s="121"/>
      <c r="C96" s="122"/>
      <c r="D96" s="97" t="s">
        <v>138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16">
        <f>N162</f>
        <v>0</v>
      </c>
      <c r="O96" s="233"/>
      <c r="P96" s="233"/>
      <c r="Q96" s="233"/>
      <c r="R96" s="123"/>
    </row>
    <row r="97" spans="2:18" s="7" customFormat="1" ht="19.5" customHeight="1">
      <c r="B97" s="121"/>
      <c r="C97" s="122"/>
      <c r="D97" s="97" t="s">
        <v>139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16">
        <f>N168</f>
        <v>0</v>
      </c>
      <c r="O97" s="233"/>
      <c r="P97" s="233"/>
      <c r="Q97" s="233"/>
      <c r="R97" s="123"/>
    </row>
    <row r="98" spans="2:18" s="7" customFormat="1" ht="19.5" customHeight="1">
      <c r="B98" s="121"/>
      <c r="C98" s="122"/>
      <c r="D98" s="97" t="s">
        <v>140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16">
        <f>N171</f>
        <v>0</v>
      </c>
      <c r="O98" s="233"/>
      <c r="P98" s="233"/>
      <c r="Q98" s="233"/>
      <c r="R98" s="123"/>
    </row>
    <row r="99" spans="2:18" s="7" customFormat="1" ht="19.5" customHeight="1">
      <c r="B99" s="121"/>
      <c r="C99" s="122"/>
      <c r="D99" s="97" t="s">
        <v>141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16">
        <f>N189</f>
        <v>0</v>
      </c>
      <c r="O99" s="233"/>
      <c r="P99" s="233"/>
      <c r="Q99" s="233"/>
      <c r="R99" s="123"/>
    </row>
    <row r="100" spans="2:18" s="7" customFormat="1" ht="19.5" customHeight="1">
      <c r="B100" s="121"/>
      <c r="C100" s="122"/>
      <c r="D100" s="97" t="s">
        <v>142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16">
        <f>N202</f>
        <v>0</v>
      </c>
      <c r="O100" s="233"/>
      <c r="P100" s="233"/>
      <c r="Q100" s="233"/>
      <c r="R100" s="123"/>
    </row>
    <row r="101" spans="2:18" s="7" customFormat="1" ht="19.5" customHeight="1">
      <c r="B101" s="121"/>
      <c r="C101" s="122"/>
      <c r="D101" s="97" t="s">
        <v>143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16">
        <f>N218</f>
        <v>0</v>
      </c>
      <c r="O101" s="233"/>
      <c r="P101" s="233"/>
      <c r="Q101" s="233"/>
      <c r="R101" s="123"/>
    </row>
    <row r="102" spans="2:18" s="7" customFormat="1" ht="19.5" customHeight="1">
      <c r="B102" s="121"/>
      <c r="C102" s="122"/>
      <c r="D102" s="97" t="s">
        <v>144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16">
        <f>N222</f>
        <v>0</v>
      </c>
      <c r="O102" s="233"/>
      <c r="P102" s="233"/>
      <c r="Q102" s="233"/>
      <c r="R102" s="123"/>
    </row>
    <row r="103" spans="2:18" s="7" customFormat="1" ht="19.5" customHeight="1">
      <c r="B103" s="121"/>
      <c r="C103" s="122"/>
      <c r="D103" s="97" t="s">
        <v>145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16">
        <f>N230</f>
        <v>0</v>
      </c>
      <c r="O103" s="233"/>
      <c r="P103" s="233"/>
      <c r="Q103" s="233"/>
      <c r="R103" s="123"/>
    </row>
    <row r="104" spans="2:18" s="7" customFormat="1" ht="19.5" customHeight="1">
      <c r="B104" s="121"/>
      <c r="C104" s="122"/>
      <c r="D104" s="97" t="s">
        <v>146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16">
        <f>N233</f>
        <v>0</v>
      </c>
      <c r="O104" s="233"/>
      <c r="P104" s="233"/>
      <c r="Q104" s="233"/>
      <c r="R104" s="123"/>
    </row>
    <row r="105" spans="2:18" s="7" customFormat="1" ht="19.5" customHeight="1">
      <c r="B105" s="121"/>
      <c r="C105" s="122"/>
      <c r="D105" s="97" t="s">
        <v>147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16">
        <f>N237</f>
        <v>0</v>
      </c>
      <c r="O105" s="233"/>
      <c r="P105" s="233"/>
      <c r="Q105" s="233"/>
      <c r="R105" s="123"/>
    </row>
    <row r="106" spans="2:18" s="7" customFormat="1" ht="19.5" customHeight="1">
      <c r="B106" s="121"/>
      <c r="C106" s="122"/>
      <c r="D106" s="97" t="s">
        <v>148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216">
        <f>N239</f>
        <v>0</v>
      </c>
      <c r="O106" s="233"/>
      <c r="P106" s="233"/>
      <c r="Q106" s="233"/>
      <c r="R106" s="123"/>
    </row>
    <row r="107" spans="2:18" s="6" customFormat="1" ht="21.75" customHeight="1">
      <c r="B107" s="117"/>
      <c r="C107" s="118"/>
      <c r="D107" s="119" t="s">
        <v>149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34">
        <f>N241</f>
        <v>0</v>
      </c>
      <c r="O107" s="232"/>
      <c r="P107" s="232"/>
      <c r="Q107" s="232"/>
      <c r="R107" s="120"/>
    </row>
    <row r="108" spans="2:18" s="1" customFormat="1" ht="21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21" s="1" customFormat="1" ht="29.25" customHeight="1">
      <c r="B109" s="30"/>
      <c r="C109" s="116" t="s">
        <v>150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35">
        <f>ROUND(N110+N111+N112+N113+N114+N115,2)</f>
        <v>0</v>
      </c>
      <c r="O109" s="201"/>
      <c r="P109" s="201"/>
      <c r="Q109" s="201"/>
      <c r="R109" s="32"/>
      <c r="T109" s="124"/>
      <c r="U109" s="125" t="s">
        <v>40</v>
      </c>
    </row>
    <row r="110" spans="2:65" s="1" customFormat="1" ht="18" customHeight="1">
      <c r="B110" s="126"/>
      <c r="C110" s="127"/>
      <c r="D110" s="217" t="s">
        <v>151</v>
      </c>
      <c r="E110" s="236"/>
      <c r="F110" s="236"/>
      <c r="G110" s="236"/>
      <c r="H110" s="236"/>
      <c r="I110" s="127"/>
      <c r="J110" s="127"/>
      <c r="K110" s="127"/>
      <c r="L110" s="127"/>
      <c r="M110" s="127"/>
      <c r="N110" s="215">
        <f>ROUND(N88*T110,2)</f>
        <v>0</v>
      </c>
      <c r="O110" s="236"/>
      <c r="P110" s="236"/>
      <c r="Q110" s="236"/>
      <c r="R110" s="128"/>
      <c r="S110" s="129"/>
      <c r="T110" s="130"/>
      <c r="U110" s="131" t="s">
        <v>43</v>
      </c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3" t="s">
        <v>152</v>
      </c>
      <c r="AZ110" s="132"/>
      <c r="BA110" s="132"/>
      <c r="BB110" s="132"/>
      <c r="BC110" s="132"/>
      <c r="BD110" s="132"/>
      <c r="BE110" s="134">
        <f aca="true" t="shared" si="0" ref="BE110:BE115">IF(U110="základná",N110,0)</f>
        <v>0</v>
      </c>
      <c r="BF110" s="134">
        <f aca="true" t="shared" si="1" ref="BF110:BF115">IF(U110="znížená",N110,0)</f>
        <v>0</v>
      </c>
      <c r="BG110" s="134">
        <f aca="true" t="shared" si="2" ref="BG110:BG115">IF(U110="zákl. prenesená",N110,0)</f>
        <v>0</v>
      </c>
      <c r="BH110" s="134">
        <f aca="true" t="shared" si="3" ref="BH110:BH115">IF(U110="zníž. prenesená",N110,0)</f>
        <v>0</v>
      </c>
      <c r="BI110" s="134">
        <f aca="true" t="shared" si="4" ref="BI110:BI115">IF(U110="nulová",N110,0)</f>
        <v>0</v>
      </c>
      <c r="BJ110" s="133" t="s">
        <v>153</v>
      </c>
      <c r="BK110" s="132"/>
      <c r="BL110" s="132"/>
      <c r="BM110" s="132"/>
    </row>
    <row r="111" spans="2:65" s="1" customFormat="1" ht="18" customHeight="1">
      <c r="B111" s="126"/>
      <c r="C111" s="127"/>
      <c r="D111" s="217" t="s">
        <v>154</v>
      </c>
      <c r="E111" s="236"/>
      <c r="F111" s="236"/>
      <c r="G111" s="236"/>
      <c r="H111" s="236"/>
      <c r="I111" s="127"/>
      <c r="J111" s="127"/>
      <c r="K111" s="127"/>
      <c r="L111" s="127"/>
      <c r="M111" s="127"/>
      <c r="N111" s="215">
        <f>ROUND(N88*T111,2)</f>
        <v>0</v>
      </c>
      <c r="O111" s="236"/>
      <c r="P111" s="236"/>
      <c r="Q111" s="236"/>
      <c r="R111" s="128"/>
      <c r="S111" s="129"/>
      <c r="T111" s="130"/>
      <c r="U111" s="131" t="s">
        <v>43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3" t="s">
        <v>152</v>
      </c>
      <c r="AZ111" s="132"/>
      <c r="BA111" s="132"/>
      <c r="BB111" s="132"/>
      <c r="BC111" s="132"/>
      <c r="BD111" s="132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153</v>
      </c>
      <c r="BK111" s="132"/>
      <c r="BL111" s="132"/>
      <c r="BM111" s="132"/>
    </row>
    <row r="112" spans="2:65" s="1" customFormat="1" ht="18" customHeight="1">
      <c r="B112" s="126"/>
      <c r="C112" s="127"/>
      <c r="D112" s="217" t="s">
        <v>155</v>
      </c>
      <c r="E112" s="236"/>
      <c r="F112" s="236"/>
      <c r="G112" s="236"/>
      <c r="H112" s="236"/>
      <c r="I112" s="127"/>
      <c r="J112" s="127"/>
      <c r="K112" s="127"/>
      <c r="L112" s="127"/>
      <c r="M112" s="127"/>
      <c r="N112" s="215">
        <f>ROUND(N88*T112,2)</f>
        <v>0</v>
      </c>
      <c r="O112" s="236"/>
      <c r="P112" s="236"/>
      <c r="Q112" s="236"/>
      <c r="R112" s="128"/>
      <c r="S112" s="129"/>
      <c r="T112" s="130"/>
      <c r="U112" s="131" t="s">
        <v>43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3" t="s">
        <v>152</v>
      </c>
      <c r="AZ112" s="132"/>
      <c r="BA112" s="132"/>
      <c r="BB112" s="132"/>
      <c r="BC112" s="132"/>
      <c r="BD112" s="132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153</v>
      </c>
      <c r="BK112" s="132"/>
      <c r="BL112" s="132"/>
      <c r="BM112" s="132"/>
    </row>
    <row r="113" spans="2:65" s="1" customFormat="1" ht="18" customHeight="1">
      <c r="B113" s="126"/>
      <c r="C113" s="127"/>
      <c r="D113" s="217" t="s">
        <v>156</v>
      </c>
      <c r="E113" s="236"/>
      <c r="F113" s="236"/>
      <c r="G113" s="236"/>
      <c r="H113" s="236"/>
      <c r="I113" s="127"/>
      <c r="J113" s="127"/>
      <c r="K113" s="127"/>
      <c r="L113" s="127"/>
      <c r="M113" s="127"/>
      <c r="N113" s="215">
        <f>ROUND(N88*T113,2)</f>
        <v>0</v>
      </c>
      <c r="O113" s="236"/>
      <c r="P113" s="236"/>
      <c r="Q113" s="236"/>
      <c r="R113" s="128"/>
      <c r="S113" s="129"/>
      <c r="T113" s="130"/>
      <c r="U113" s="131" t="s">
        <v>43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152</v>
      </c>
      <c r="AZ113" s="132"/>
      <c r="BA113" s="132"/>
      <c r="BB113" s="132"/>
      <c r="BC113" s="132"/>
      <c r="BD113" s="132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153</v>
      </c>
      <c r="BK113" s="132"/>
      <c r="BL113" s="132"/>
      <c r="BM113" s="132"/>
    </row>
    <row r="114" spans="2:65" s="1" customFormat="1" ht="18" customHeight="1">
      <c r="B114" s="126"/>
      <c r="C114" s="127"/>
      <c r="D114" s="217" t="s">
        <v>157</v>
      </c>
      <c r="E114" s="236"/>
      <c r="F114" s="236"/>
      <c r="G114" s="236"/>
      <c r="H114" s="236"/>
      <c r="I114" s="127"/>
      <c r="J114" s="127"/>
      <c r="K114" s="127"/>
      <c r="L114" s="127"/>
      <c r="M114" s="127"/>
      <c r="N114" s="215">
        <f>ROUND(N88*T114,2)</f>
        <v>0</v>
      </c>
      <c r="O114" s="236"/>
      <c r="P114" s="236"/>
      <c r="Q114" s="236"/>
      <c r="R114" s="128"/>
      <c r="S114" s="129"/>
      <c r="T114" s="130"/>
      <c r="U114" s="131" t="s">
        <v>43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152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153</v>
      </c>
      <c r="BK114" s="132"/>
      <c r="BL114" s="132"/>
      <c r="BM114" s="132"/>
    </row>
    <row r="115" spans="2:65" s="1" customFormat="1" ht="18" customHeight="1">
      <c r="B115" s="126"/>
      <c r="C115" s="127"/>
      <c r="D115" s="135" t="s">
        <v>158</v>
      </c>
      <c r="E115" s="127"/>
      <c r="F115" s="127"/>
      <c r="G115" s="127"/>
      <c r="H115" s="127"/>
      <c r="I115" s="127"/>
      <c r="J115" s="127"/>
      <c r="K115" s="127"/>
      <c r="L115" s="127"/>
      <c r="M115" s="127"/>
      <c r="N115" s="215">
        <f>ROUND(N88*T115,2)</f>
        <v>0</v>
      </c>
      <c r="O115" s="236"/>
      <c r="P115" s="236"/>
      <c r="Q115" s="236"/>
      <c r="R115" s="128"/>
      <c r="S115" s="129"/>
      <c r="T115" s="136"/>
      <c r="U115" s="137" t="s">
        <v>43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159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153</v>
      </c>
      <c r="BK115" s="132"/>
      <c r="BL115" s="132"/>
      <c r="BM115" s="132"/>
    </row>
    <row r="116" spans="2:18" s="1" customFormat="1" ht="13.5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29.25" customHeight="1">
      <c r="B117" s="30"/>
      <c r="C117" s="108" t="s">
        <v>120</v>
      </c>
      <c r="D117" s="109"/>
      <c r="E117" s="109"/>
      <c r="F117" s="109"/>
      <c r="G117" s="109"/>
      <c r="H117" s="109"/>
      <c r="I117" s="109"/>
      <c r="J117" s="109"/>
      <c r="K117" s="109"/>
      <c r="L117" s="218">
        <f>ROUND(SUM(N88+N109),2)</f>
        <v>0</v>
      </c>
      <c r="M117" s="230"/>
      <c r="N117" s="230"/>
      <c r="O117" s="230"/>
      <c r="P117" s="230"/>
      <c r="Q117" s="230"/>
      <c r="R117" s="32"/>
    </row>
    <row r="118" spans="2:18" s="1" customFormat="1" ht="6.75" customHeight="1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6"/>
    </row>
    <row r="122" spans="2:18" s="1" customFormat="1" ht="6.75" customHeight="1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9"/>
    </row>
    <row r="123" spans="2:18" s="1" customFormat="1" ht="36.75" customHeight="1">
      <c r="B123" s="30"/>
      <c r="C123" s="182" t="s">
        <v>160</v>
      </c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32"/>
    </row>
    <row r="124" spans="2:18" s="1" customFormat="1" ht="6.7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30" customHeight="1">
      <c r="B125" s="30"/>
      <c r="C125" s="25" t="s">
        <v>15</v>
      </c>
      <c r="D125" s="31"/>
      <c r="E125" s="31"/>
      <c r="F125" s="222" t="str">
        <f>F6</f>
        <v>Trhovisko a polyfunkčný objekt v Močenku</v>
      </c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31"/>
      <c r="R125" s="32"/>
    </row>
    <row r="126" spans="2:18" s="1" customFormat="1" ht="36.75" customHeight="1">
      <c r="B126" s="30"/>
      <c r="C126" s="64" t="s">
        <v>123</v>
      </c>
      <c r="D126" s="31"/>
      <c r="E126" s="31"/>
      <c r="F126" s="202" t="str">
        <f>F7</f>
        <v>01 - SO 01 Polyfunkčný objekt</v>
      </c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31"/>
      <c r="R126" s="32"/>
    </row>
    <row r="127" spans="2:18" s="1" customFormat="1" ht="6.75" customHeight="1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18" s="1" customFormat="1" ht="18" customHeight="1">
      <c r="B128" s="30"/>
      <c r="C128" s="25" t="s">
        <v>20</v>
      </c>
      <c r="D128" s="31"/>
      <c r="E128" s="31"/>
      <c r="F128" s="23" t="str">
        <f>F9</f>
        <v>Močenok</v>
      </c>
      <c r="G128" s="31"/>
      <c r="H128" s="31"/>
      <c r="I128" s="31"/>
      <c r="J128" s="31"/>
      <c r="K128" s="25" t="s">
        <v>22</v>
      </c>
      <c r="L128" s="31"/>
      <c r="M128" s="228" t="str">
        <f>IF(O9="","",O9)</f>
        <v>17. 6. 2016</v>
      </c>
      <c r="N128" s="201"/>
      <c r="O128" s="201"/>
      <c r="P128" s="201"/>
      <c r="Q128" s="31"/>
      <c r="R128" s="32"/>
    </row>
    <row r="129" spans="2:18" s="1" customFormat="1" ht="6.75" customHeight="1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</row>
    <row r="130" spans="2:18" s="1" customFormat="1" ht="15">
      <c r="B130" s="30"/>
      <c r="C130" s="25" t="s">
        <v>24</v>
      </c>
      <c r="D130" s="31"/>
      <c r="E130" s="31"/>
      <c r="F130" s="23" t="str">
        <f>E12</f>
        <v>Obec Močenok</v>
      </c>
      <c r="G130" s="31"/>
      <c r="H130" s="31"/>
      <c r="I130" s="31"/>
      <c r="J130" s="31"/>
      <c r="K130" s="25" t="s">
        <v>30</v>
      </c>
      <c r="L130" s="31"/>
      <c r="M130" s="187" t="str">
        <f>E18</f>
        <v>Ing.Tomáš Lenčéš</v>
      </c>
      <c r="N130" s="201"/>
      <c r="O130" s="201"/>
      <c r="P130" s="201"/>
      <c r="Q130" s="201"/>
      <c r="R130" s="32"/>
    </row>
    <row r="131" spans="2:18" s="1" customFormat="1" ht="14.25" customHeight="1">
      <c r="B131" s="30"/>
      <c r="C131" s="25" t="s">
        <v>28</v>
      </c>
      <c r="D131" s="31"/>
      <c r="E131" s="31"/>
      <c r="F131" s="23" t="str">
        <f>IF(E15="","",E15)</f>
        <v>Vyplň údaj</v>
      </c>
      <c r="G131" s="31"/>
      <c r="H131" s="31"/>
      <c r="I131" s="31"/>
      <c r="J131" s="31"/>
      <c r="K131" s="25" t="s">
        <v>34</v>
      </c>
      <c r="L131" s="31"/>
      <c r="M131" s="187" t="str">
        <f>E21</f>
        <v>Ing.Silvia Gujberová</v>
      </c>
      <c r="N131" s="201"/>
      <c r="O131" s="201"/>
      <c r="P131" s="201"/>
      <c r="Q131" s="201"/>
      <c r="R131" s="32"/>
    </row>
    <row r="132" spans="2:18" s="1" customFormat="1" ht="9.75" customHeight="1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spans="2:27" s="8" customFormat="1" ht="29.25" customHeight="1">
      <c r="B133" s="138"/>
      <c r="C133" s="139" t="s">
        <v>161</v>
      </c>
      <c r="D133" s="140" t="s">
        <v>162</v>
      </c>
      <c r="E133" s="140" t="s">
        <v>58</v>
      </c>
      <c r="F133" s="237" t="s">
        <v>163</v>
      </c>
      <c r="G133" s="238"/>
      <c r="H133" s="238"/>
      <c r="I133" s="238"/>
      <c r="J133" s="140" t="s">
        <v>164</v>
      </c>
      <c r="K133" s="140" t="s">
        <v>165</v>
      </c>
      <c r="L133" s="239" t="s">
        <v>166</v>
      </c>
      <c r="M133" s="238"/>
      <c r="N133" s="237" t="s">
        <v>128</v>
      </c>
      <c r="O133" s="238"/>
      <c r="P133" s="238"/>
      <c r="Q133" s="240"/>
      <c r="R133" s="141"/>
      <c r="T133" s="72" t="s">
        <v>167</v>
      </c>
      <c r="U133" s="73" t="s">
        <v>40</v>
      </c>
      <c r="V133" s="73" t="s">
        <v>168</v>
      </c>
      <c r="W133" s="73" t="s">
        <v>169</v>
      </c>
      <c r="X133" s="73" t="s">
        <v>170</v>
      </c>
      <c r="Y133" s="73" t="s">
        <v>171</v>
      </c>
      <c r="Z133" s="73" t="s">
        <v>172</v>
      </c>
      <c r="AA133" s="74" t="s">
        <v>173</v>
      </c>
    </row>
    <row r="134" spans="2:63" s="1" customFormat="1" ht="29.25" customHeight="1">
      <c r="B134" s="30"/>
      <c r="C134" s="76" t="s">
        <v>125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45">
        <f>BK134</f>
        <v>0</v>
      </c>
      <c r="O134" s="246"/>
      <c r="P134" s="246"/>
      <c r="Q134" s="246"/>
      <c r="R134" s="32"/>
      <c r="T134" s="75"/>
      <c r="U134" s="46"/>
      <c r="V134" s="46"/>
      <c r="W134" s="142">
        <f>W135+W161+W241</f>
        <v>0</v>
      </c>
      <c r="X134" s="46"/>
      <c r="Y134" s="142">
        <f>Y135+Y161+Y241</f>
        <v>101.303184808</v>
      </c>
      <c r="Z134" s="46"/>
      <c r="AA134" s="143">
        <f>AA135+AA161+AA241</f>
        <v>0</v>
      </c>
      <c r="AT134" s="13" t="s">
        <v>75</v>
      </c>
      <c r="AU134" s="13" t="s">
        <v>130</v>
      </c>
      <c r="BK134" s="144">
        <f>BK135+BK161+BK241</f>
        <v>0</v>
      </c>
    </row>
    <row r="135" spans="2:63" s="9" customFormat="1" ht="36.75" customHeight="1">
      <c r="B135" s="145"/>
      <c r="C135" s="146"/>
      <c r="D135" s="147" t="s">
        <v>131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234">
        <f>BK135</f>
        <v>0</v>
      </c>
      <c r="O135" s="247"/>
      <c r="P135" s="247"/>
      <c r="Q135" s="247"/>
      <c r="R135" s="148"/>
      <c r="T135" s="149"/>
      <c r="U135" s="146"/>
      <c r="V135" s="146"/>
      <c r="W135" s="150">
        <f>W136+W142+W153+W157+W159</f>
        <v>0</v>
      </c>
      <c r="X135" s="146"/>
      <c r="Y135" s="150">
        <f>Y136+Y142+Y153+Y157+Y159</f>
        <v>65.52789404</v>
      </c>
      <c r="Z135" s="146"/>
      <c r="AA135" s="151">
        <f>AA136+AA142+AA153+AA157+AA159</f>
        <v>0</v>
      </c>
      <c r="AR135" s="152" t="s">
        <v>83</v>
      </c>
      <c r="AT135" s="153" t="s">
        <v>75</v>
      </c>
      <c r="AU135" s="153" t="s">
        <v>76</v>
      </c>
      <c r="AY135" s="152" t="s">
        <v>174</v>
      </c>
      <c r="BK135" s="154">
        <f>BK136+BK142+BK153+BK157+BK159</f>
        <v>0</v>
      </c>
    </row>
    <row r="136" spans="2:63" s="9" customFormat="1" ht="19.5" customHeight="1">
      <c r="B136" s="145"/>
      <c r="C136" s="146"/>
      <c r="D136" s="155" t="s">
        <v>132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252">
        <f>BK136</f>
        <v>0</v>
      </c>
      <c r="O136" s="253"/>
      <c r="P136" s="253"/>
      <c r="Q136" s="253"/>
      <c r="R136" s="148"/>
      <c r="T136" s="149"/>
      <c r="U136" s="146"/>
      <c r="V136" s="146"/>
      <c r="W136" s="150">
        <f>SUM(W137:W141)</f>
        <v>0</v>
      </c>
      <c r="X136" s="146"/>
      <c r="Y136" s="150">
        <f>SUM(Y137:Y141)</f>
        <v>0</v>
      </c>
      <c r="Z136" s="146"/>
      <c r="AA136" s="151">
        <f>SUM(AA137:AA141)</f>
        <v>0</v>
      </c>
      <c r="AR136" s="152" t="s">
        <v>83</v>
      </c>
      <c r="AT136" s="153" t="s">
        <v>75</v>
      </c>
      <c r="AU136" s="153" t="s">
        <v>83</v>
      </c>
      <c r="AY136" s="152" t="s">
        <v>174</v>
      </c>
      <c r="BK136" s="154">
        <f>SUM(BK137:BK141)</f>
        <v>0</v>
      </c>
    </row>
    <row r="137" spans="2:65" s="1" customFormat="1" ht="44.25" customHeight="1">
      <c r="B137" s="126"/>
      <c r="C137" s="156" t="s">
        <v>83</v>
      </c>
      <c r="D137" s="156" t="s">
        <v>175</v>
      </c>
      <c r="E137" s="157" t="s">
        <v>176</v>
      </c>
      <c r="F137" s="241" t="s">
        <v>177</v>
      </c>
      <c r="G137" s="242"/>
      <c r="H137" s="242"/>
      <c r="I137" s="242"/>
      <c r="J137" s="158" t="s">
        <v>178</v>
      </c>
      <c r="K137" s="159">
        <v>18</v>
      </c>
      <c r="L137" s="243">
        <v>0</v>
      </c>
      <c r="M137" s="242"/>
      <c r="N137" s="244">
        <f>ROUND(L137*K137,3)</f>
        <v>0</v>
      </c>
      <c r="O137" s="242"/>
      <c r="P137" s="242"/>
      <c r="Q137" s="242"/>
      <c r="R137" s="128"/>
      <c r="T137" s="161" t="s">
        <v>18</v>
      </c>
      <c r="U137" s="39" t="s">
        <v>43</v>
      </c>
      <c r="V137" s="31"/>
      <c r="W137" s="162">
        <f>V137*K137</f>
        <v>0</v>
      </c>
      <c r="X137" s="162">
        <v>0</v>
      </c>
      <c r="Y137" s="162">
        <f>X137*K137</f>
        <v>0</v>
      </c>
      <c r="Z137" s="162">
        <v>0</v>
      </c>
      <c r="AA137" s="163">
        <f>Z137*K137</f>
        <v>0</v>
      </c>
      <c r="AR137" s="13" t="s">
        <v>179</v>
      </c>
      <c r="AT137" s="13" t="s">
        <v>175</v>
      </c>
      <c r="AU137" s="13" t="s">
        <v>153</v>
      </c>
      <c r="AY137" s="13" t="s">
        <v>174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153</v>
      </c>
      <c r="BK137" s="164">
        <f>ROUND(L137*K137,3)</f>
        <v>0</v>
      </c>
      <c r="BL137" s="13" t="s">
        <v>179</v>
      </c>
      <c r="BM137" s="13" t="s">
        <v>180</v>
      </c>
    </row>
    <row r="138" spans="2:65" s="1" customFormat="1" ht="31.5" customHeight="1">
      <c r="B138" s="126"/>
      <c r="C138" s="156" t="s">
        <v>153</v>
      </c>
      <c r="D138" s="156" t="s">
        <v>175</v>
      </c>
      <c r="E138" s="157" t="s">
        <v>181</v>
      </c>
      <c r="F138" s="241" t="s">
        <v>182</v>
      </c>
      <c r="G138" s="242"/>
      <c r="H138" s="242"/>
      <c r="I138" s="242"/>
      <c r="J138" s="158" t="s">
        <v>178</v>
      </c>
      <c r="K138" s="159">
        <v>9</v>
      </c>
      <c r="L138" s="243">
        <v>0</v>
      </c>
      <c r="M138" s="242"/>
      <c r="N138" s="244">
        <f>ROUND(L138*K138,3)</f>
        <v>0</v>
      </c>
      <c r="O138" s="242"/>
      <c r="P138" s="242"/>
      <c r="Q138" s="242"/>
      <c r="R138" s="128"/>
      <c r="T138" s="161" t="s">
        <v>18</v>
      </c>
      <c r="U138" s="39" t="s">
        <v>43</v>
      </c>
      <c r="V138" s="31"/>
      <c r="W138" s="162">
        <f>V138*K138</f>
        <v>0</v>
      </c>
      <c r="X138" s="162">
        <v>0</v>
      </c>
      <c r="Y138" s="162">
        <f>X138*K138</f>
        <v>0</v>
      </c>
      <c r="Z138" s="162">
        <v>0</v>
      </c>
      <c r="AA138" s="163">
        <f>Z138*K138</f>
        <v>0</v>
      </c>
      <c r="AR138" s="13" t="s">
        <v>179</v>
      </c>
      <c r="AT138" s="13" t="s">
        <v>175</v>
      </c>
      <c r="AU138" s="13" t="s">
        <v>153</v>
      </c>
      <c r="AY138" s="13" t="s">
        <v>174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153</v>
      </c>
      <c r="BK138" s="164">
        <f>ROUND(L138*K138,3)</f>
        <v>0</v>
      </c>
      <c r="BL138" s="13" t="s">
        <v>179</v>
      </c>
      <c r="BM138" s="13" t="s">
        <v>183</v>
      </c>
    </row>
    <row r="139" spans="2:65" s="1" customFormat="1" ht="22.5" customHeight="1">
      <c r="B139" s="126"/>
      <c r="C139" s="156" t="s">
        <v>184</v>
      </c>
      <c r="D139" s="156" t="s">
        <v>175</v>
      </c>
      <c r="E139" s="157" t="s">
        <v>185</v>
      </c>
      <c r="F139" s="241" t="s">
        <v>186</v>
      </c>
      <c r="G139" s="242"/>
      <c r="H139" s="242"/>
      <c r="I139" s="242"/>
      <c r="J139" s="158" t="s">
        <v>178</v>
      </c>
      <c r="K139" s="159">
        <v>16.17</v>
      </c>
      <c r="L139" s="243">
        <v>0</v>
      </c>
      <c r="M139" s="242"/>
      <c r="N139" s="244">
        <f>ROUND(L139*K139,3)</f>
        <v>0</v>
      </c>
      <c r="O139" s="242"/>
      <c r="P139" s="242"/>
      <c r="Q139" s="242"/>
      <c r="R139" s="128"/>
      <c r="T139" s="161" t="s">
        <v>18</v>
      </c>
      <c r="U139" s="39" t="s">
        <v>43</v>
      </c>
      <c r="V139" s="31"/>
      <c r="W139" s="162">
        <f>V139*K139</f>
        <v>0</v>
      </c>
      <c r="X139" s="162">
        <v>0</v>
      </c>
      <c r="Y139" s="162">
        <f>X139*K139</f>
        <v>0</v>
      </c>
      <c r="Z139" s="162">
        <v>0</v>
      </c>
      <c r="AA139" s="163">
        <f>Z139*K139</f>
        <v>0</v>
      </c>
      <c r="AR139" s="13" t="s">
        <v>179</v>
      </c>
      <c r="AT139" s="13" t="s">
        <v>175</v>
      </c>
      <c r="AU139" s="13" t="s">
        <v>153</v>
      </c>
      <c r="AY139" s="13" t="s">
        <v>174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153</v>
      </c>
      <c r="BK139" s="164">
        <f>ROUND(L139*K139,3)</f>
        <v>0</v>
      </c>
      <c r="BL139" s="13" t="s">
        <v>179</v>
      </c>
      <c r="BM139" s="13" t="s">
        <v>187</v>
      </c>
    </row>
    <row r="140" spans="2:65" s="1" customFormat="1" ht="44.25" customHeight="1">
      <c r="B140" s="126"/>
      <c r="C140" s="156" t="s">
        <v>179</v>
      </c>
      <c r="D140" s="156" t="s">
        <v>175</v>
      </c>
      <c r="E140" s="157" t="s">
        <v>188</v>
      </c>
      <c r="F140" s="241" t="s">
        <v>189</v>
      </c>
      <c r="G140" s="242"/>
      <c r="H140" s="242"/>
      <c r="I140" s="242"/>
      <c r="J140" s="158" t="s">
        <v>178</v>
      </c>
      <c r="K140" s="159">
        <v>16.17</v>
      </c>
      <c r="L140" s="243">
        <v>0</v>
      </c>
      <c r="M140" s="242"/>
      <c r="N140" s="244">
        <f>ROUND(L140*K140,3)</f>
        <v>0</v>
      </c>
      <c r="O140" s="242"/>
      <c r="P140" s="242"/>
      <c r="Q140" s="242"/>
      <c r="R140" s="128"/>
      <c r="T140" s="161" t="s">
        <v>18</v>
      </c>
      <c r="U140" s="39" t="s">
        <v>43</v>
      </c>
      <c r="V140" s="31"/>
      <c r="W140" s="162">
        <f>V140*K140</f>
        <v>0</v>
      </c>
      <c r="X140" s="162">
        <v>0</v>
      </c>
      <c r="Y140" s="162">
        <f>X140*K140</f>
        <v>0</v>
      </c>
      <c r="Z140" s="162">
        <v>0</v>
      </c>
      <c r="AA140" s="163">
        <f>Z140*K140</f>
        <v>0</v>
      </c>
      <c r="AR140" s="13" t="s">
        <v>179</v>
      </c>
      <c r="AT140" s="13" t="s">
        <v>175</v>
      </c>
      <c r="AU140" s="13" t="s">
        <v>153</v>
      </c>
      <c r="AY140" s="13" t="s">
        <v>174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13" t="s">
        <v>153</v>
      </c>
      <c r="BK140" s="164">
        <f>ROUND(L140*K140,3)</f>
        <v>0</v>
      </c>
      <c r="BL140" s="13" t="s">
        <v>179</v>
      </c>
      <c r="BM140" s="13" t="s">
        <v>190</v>
      </c>
    </row>
    <row r="141" spans="2:65" s="1" customFormat="1" ht="31.5" customHeight="1">
      <c r="B141" s="126"/>
      <c r="C141" s="156" t="s">
        <v>191</v>
      </c>
      <c r="D141" s="156" t="s">
        <v>175</v>
      </c>
      <c r="E141" s="157" t="s">
        <v>192</v>
      </c>
      <c r="F141" s="241" t="s">
        <v>193</v>
      </c>
      <c r="G141" s="242"/>
      <c r="H141" s="242"/>
      <c r="I141" s="242"/>
      <c r="J141" s="158" t="s">
        <v>178</v>
      </c>
      <c r="K141" s="159">
        <v>16.17</v>
      </c>
      <c r="L141" s="243">
        <v>0</v>
      </c>
      <c r="M141" s="242"/>
      <c r="N141" s="244">
        <f>ROUND(L141*K141,3)</f>
        <v>0</v>
      </c>
      <c r="O141" s="242"/>
      <c r="P141" s="242"/>
      <c r="Q141" s="242"/>
      <c r="R141" s="128"/>
      <c r="T141" s="161" t="s">
        <v>18</v>
      </c>
      <c r="U141" s="39" t="s">
        <v>43</v>
      </c>
      <c r="V141" s="31"/>
      <c r="W141" s="162">
        <f>V141*K141</f>
        <v>0</v>
      </c>
      <c r="X141" s="162">
        <v>0</v>
      </c>
      <c r="Y141" s="162">
        <f>X141*K141</f>
        <v>0</v>
      </c>
      <c r="Z141" s="162">
        <v>0</v>
      </c>
      <c r="AA141" s="163">
        <f>Z141*K141</f>
        <v>0</v>
      </c>
      <c r="AR141" s="13" t="s">
        <v>179</v>
      </c>
      <c r="AT141" s="13" t="s">
        <v>175</v>
      </c>
      <c r="AU141" s="13" t="s">
        <v>153</v>
      </c>
      <c r="AY141" s="13" t="s">
        <v>174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153</v>
      </c>
      <c r="BK141" s="164">
        <f>ROUND(L141*K141,3)</f>
        <v>0</v>
      </c>
      <c r="BL141" s="13" t="s">
        <v>179</v>
      </c>
      <c r="BM141" s="13" t="s">
        <v>194</v>
      </c>
    </row>
    <row r="142" spans="2:63" s="9" customFormat="1" ht="29.25" customHeight="1">
      <c r="B142" s="145"/>
      <c r="C142" s="146"/>
      <c r="D142" s="155" t="s">
        <v>133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259">
        <f>BK142</f>
        <v>0</v>
      </c>
      <c r="O142" s="260"/>
      <c r="P142" s="260"/>
      <c r="Q142" s="260"/>
      <c r="R142" s="148"/>
      <c r="T142" s="149"/>
      <c r="U142" s="146"/>
      <c r="V142" s="146"/>
      <c r="W142" s="150">
        <f>SUM(W143:W152)</f>
        <v>0</v>
      </c>
      <c r="X142" s="146"/>
      <c r="Y142" s="150">
        <f>SUM(Y143:Y152)</f>
        <v>60.12077676</v>
      </c>
      <c r="Z142" s="146"/>
      <c r="AA142" s="151">
        <f>SUM(AA143:AA152)</f>
        <v>0</v>
      </c>
      <c r="AR142" s="152" t="s">
        <v>83</v>
      </c>
      <c r="AT142" s="153" t="s">
        <v>75</v>
      </c>
      <c r="AU142" s="153" t="s">
        <v>83</v>
      </c>
      <c r="AY142" s="152" t="s">
        <v>174</v>
      </c>
      <c r="BK142" s="154">
        <f>SUM(BK143:BK152)</f>
        <v>0</v>
      </c>
    </row>
    <row r="143" spans="2:65" s="1" customFormat="1" ht="31.5" customHeight="1">
      <c r="B143" s="126"/>
      <c r="C143" s="156" t="s">
        <v>195</v>
      </c>
      <c r="D143" s="156" t="s">
        <v>175</v>
      </c>
      <c r="E143" s="157" t="s">
        <v>196</v>
      </c>
      <c r="F143" s="241" t="s">
        <v>197</v>
      </c>
      <c r="G143" s="242"/>
      <c r="H143" s="242"/>
      <c r="I143" s="242"/>
      <c r="J143" s="158" t="s">
        <v>178</v>
      </c>
      <c r="K143" s="159">
        <v>8.442</v>
      </c>
      <c r="L143" s="243">
        <v>0</v>
      </c>
      <c r="M143" s="242"/>
      <c r="N143" s="244">
        <f aca="true" t="shared" si="5" ref="N143:N152">ROUND(L143*K143,3)</f>
        <v>0</v>
      </c>
      <c r="O143" s="242"/>
      <c r="P143" s="242"/>
      <c r="Q143" s="242"/>
      <c r="R143" s="128"/>
      <c r="T143" s="161" t="s">
        <v>18</v>
      </c>
      <c r="U143" s="39" t="s">
        <v>43</v>
      </c>
      <c r="V143" s="31"/>
      <c r="W143" s="162">
        <f aca="true" t="shared" si="6" ref="W143:W152">V143*K143</f>
        <v>0</v>
      </c>
      <c r="X143" s="162">
        <v>2.07</v>
      </c>
      <c r="Y143" s="162">
        <f aca="true" t="shared" si="7" ref="Y143:Y152">X143*K143</f>
        <v>17.47494</v>
      </c>
      <c r="Z143" s="162">
        <v>0</v>
      </c>
      <c r="AA143" s="163">
        <f aca="true" t="shared" si="8" ref="AA143:AA152">Z143*K143</f>
        <v>0</v>
      </c>
      <c r="AR143" s="13" t="s">
        <v>179</v>
      </c>
      <c r="AT143" s="13" t="s">
        <v>175</v>
      </c>
      <c r="AU143" s="13" t="s">
        <v>153</v>
      </c>
      <c r="AY143" s="13" t="s">
        <v>174</v>
      </c>
      <c r="BE143" s="101">
        <f aca="true" t="shared" si="9" ref="BE143:BE152">IF(U143="základná",N143,0)</f>
        <v>0</v>
      </c>
      <c r="BF143" s="101">
        <f aca="true" t="shared" si="10" ref="BF143:BF152">IF(U143="znížená",N143,0)</f>
        <v>0</v>
      </c>
      <c r="BG143" s="101">
        <f aca="true" t="shared" si="11" ref="BG143:BG152">IF(U143="zákl. prenesená",N143,0)</f>
        <v>0</v>
      </c>
      <c r="BH143" s="101">
        <f aca="true" t="shared" si="12" ref="BH143:BH152">IF(U143="zníž. prenesená",N143,0)</f>
        <v>0</v>
      </c>
      <c r="BI143" s="101">
        <f aca="true" t="shared" si="13" ref="BI143:BI152">IF(U143="nulová",N143,0)</f>
        <v>0</v>
      </c>
      <c r="BJ143" s="13" t="s">
        <v>153</v>
      </c>
      <c r="BK143" s="164">
        <f aca="true" t="shared" si="14" ref="BK143:BK152">ROUND(L143*K143,3)</f>
        <v>0</v>
      </c>
      <c r="BL143" s="13" t="s">
        <v>179</v>
      </c>
      <c r="BM143" s="13" t="s">
        <v>198</v>
      </c>
    </row>
    <row r="144" spans="2:65" s="1" customFormat="1" ht="31.5" customHeight="1">
      <c r="B144" s="126"/>
      <c r="C144" s="156" t="s">
        <v>199</v>
      </c>
      <c r="D144" s="156" t="s">
        <v>175</v>
      </c>
      <c r="E144" s="157" t="s">
        <v>200</v>
      </c>
      <c r="F144" s="241" t="s">
        <v>201</v>
      </c>
      <c r="G144" s="242"/>
      <c r="H144" s="242"/>
      <c r="I144" s="242"/>
      <c r="J144" s="158" t="s">
        <v>178</v>
      </c>
      <c r="K144" s="159">
        <v>6.214</v>
      </c>
      <c r="L144" s="243">
        <v>0</v>
      </c>
      <c r="M144" s="242"/>
      <c r="N144" s="244">
        <f t="shared" si="5"/>
        <v>0</v>
      </c>
      <c r="O144" s="242"/>
      <c r="P144" s="242"/>
      <c r="Q144" s="242"/>
      <c r="R144" s="128"/>
      <c r="T144" s="161" t="s">
        <v>18</v>
      </c>
      <c r="U144" s="39" t="s">
        <v>43</v>
      </c>
      <c r="V144" s="31"/>
      <c r="W144" s="162">
        <f t="shared" si="6"/>
        <v>0</v>
      </c>
      <c r="X144" s="162">
        <v>2.2119</v>
      </c>
      <c r="Y144" s="162">
        <f t="shared" si="7"/>
        <v>13.744746600000001</v>
      </c>
      <c r="Z144" s="162">
        <v>0</v>
      </c>
      <c r="AA144" s="163">
        <f t="shared" si="8"/>
        <v>0</v>
      </c>
      <c r="AR144" s="13" t="s">
        <v>179</v>
      </c>
      <c r="AT144" s="13" t="s">
        <v>175</v>
      </c>
      <c r="AU144" s="13" t="s">
        <v>153</v>
      </c>
      <c r="AY144" s="13" t="s">
        <v>174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153</v>
      </c>
      <c r="BK144" s="164">
        <f t="shared" si="14"/>
        <v>0</v>
      </c>
      <c r="BL144" s="13" t="s">
        <v>179</v>
      </c>
      <c r="BM144" s="13" t="s">
        <v>202</v>
      </c>
    </row>
    <row r="145" spans="2:65" s="1" customFormat="1" ht="31.5" customHeight="1">
      <c r="B145" s="126"/>
      <c r="C145" s="156" t="s">
        <v>203</v>
      </c>
      <c r="D145" s="156" t="s">
        <v>175</v>
      </c>
      <c r="E145" s="157" t="s">
        <v>204</v>
      </c>
      <c r="F145" s="241" t="s">
        <v>205</v>
      </c>
      <c r="G145" s="242"/>
      <c r="H145" s="242"/>
      <c r="I145" s="242"/>
      <c r="J145" s="158" t="s">
        <v>206</v>
      </c>
      <c r="K145" s="159">
        <v>9</v>
      </c>
      <c r="L145" s="243">
        <v>0</v>
      </c>
      <c r="M145" s="242"/>
      <c r="N145" s="244">
        <f t="shared" si="5"/>
        <v>0</v>
      </c>
      <c r="O145" s="242"/>
      <c r="P145" s="242"/>
      <c r="Q145" s="242"/>
      <c r="R145" s="128"/>
      <c r="T145" s="161" t="s">
        <v>18</v>
      </c>
      <c r="U145" s="39" t="s">
        <v>43</v>
      </c>
      <c r="V145" s="31"/>
      <c r="W145" s="162">
        <f t="shared" si="6"/>
        <v>0</v>
      </c>
      <c r="X145" s="162">
        <v>0.00407</v>
      </c>
      <c r="Y145" s="162">
        <f t="shared" si="7"/>
        <v>0.036629999999999996</v>
      </c>
      <c r="Z145" s="162">
        <v>0</v>
      </c>
      <c r="AA145" s="163">
        <f t="shared" si="8"/>
        <v>0</v>
      </c>
      <c r="AR145" s="13" t="s">
        <v>179</v>
      </c>
      <c r="AT145" s="13" t="s">
        <v>175</v>
      </c>
      <c r="AU145" s="13" t="s">
        <v>153</v>
      </c>
      <c r="AY145" s="13" t="s">
        <v>174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153</v>
      </c>
      <c r="BK145" s="164">
        <f t="shared" si="14"/>
        <v>0</v>
      </c>
      <c r="BL145" s="13" t="s">
        <v>179</v>
      </c>
      <c r="BM145" s="13" t="s">
        <v>207</v>
      </c>
    </row>
    <row r="146" spans="2:65" s="1" customFormat="1" ht="31.5" customHeight="1">
      <c r="B146" s="126"/>
      <c r="C146" s="156" t="s">
        <v>208</v>
      </c>
      <c r="D146" s="156" t="s">
        <v>175</v>
      </c>
      <c r="E146" s="157" t="s">
        <v>209</v>
      </c>
      <c r="F146" s="241" t="s">
        <v>210</v>
      </c>
      <c r="G146" s="242"/>
      <c r="H146" s="242"/>
      <c r="I146" s="242"/>
      <c r="J146" s="158" t="s">
        <v>206</v>
      </c>
      <c r="K146" s="159">
        <v>9</v>
      </c>
      <c r="L146" s="243">
        <v>0</v>
      </c>
      <c r="M146" s="242"/>
      <c r="N146" s="244">
        <f t="shared" si="5"/>
        <v>0</v>
      </c>
      <c r="O146" s="242"/>
      <c r="P146" s="242"/>
      <c r="Q146" s="242"/>
      <c r="R146" s="128"/>
      <c r="T146" s="161" t="s">
        <v>18</v>
      </c>
      <c r="U146" s="39" t="s">
        <v>43</v>
      </c>
      <c r="V146" s="31"/>
      <c r="W146" s="162">
        <f t="shared" si="6"/>
        <v>0</v>
      </c>
      <c r="X146" s="162">
        <v>0</v>
      </c>
      <c r="Y146" s="162">
        <f t="shared" si="7"/>
        <v>0</v>
      </c>
      <c r="Z146" s="162">
        <v>0</v>
      </c>
      <c r="AA146" s="163">
        <f t="shared" si="8"/>
        <v>0</v>
      </c>
      <c r="AR146" s="13" t="s">
        <v>179</v>
      </c>
      <c r="AT146" s="13" t="s">
        <v>175</v>
      </c>
      <c r="AU146" s="13" t="s">
        <v>153</v>
      </c>
      <c r="AY146" s="13" t="s">
        <v>174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3" t="s">
        <v>153</v>
      </c>
      <c r="BK146" s="164">
        <f t="shared" si="14"/>
        <v>0</v>
      </c>
      <c r="BL146" s="13" t="s">
        <v>179</v>
      </c>
      <c r="BM146" s="13" t="s">
        <v>211</v>
      </c>
    </row>
    <row r="147" spans="2:65" s="1" customFormat="1" ht="31.5" customHeight="1">
      <c r="B147" s="126"/>
      <c r="C147" s="156" t="s">
        <v>109</v>
      </c>
      <c r="D147" s="156" t="s">
        <v>175</v>
      </c>
      <c r="E147" s="157" t="s">
        <v>212</v>
      </c>
      <c r="F147" s="241" t="s">
        <v>213</v>
      </c>
      <c r="G147" s="242"/>
      <c r="H147" s="242"/>
      <c r="I147" s="242"/>
      <c r="J147" s="158" t="s">
        <v>214</v>
      </c>
      <c r="K147" s="159">
        <v>0.202</v>
      </c>
      <c r="L147" s="243">
        <v>0</v>
      </c>
      <c r="M147" s="242"/>
      <c r="N147" s="244">
        <f t="shared" si="5"/>
        <v>0</v>
      </c>
      <c r="O147" s="242"/>
      <c r="P147" s="242"/>
      <c r="Q147" s="242"/>
      <c r="R147" s="128"/>
      <c r="T147" s="161" t="s">
        <v>18</v>
      </c>
      <c r="U147" s="39" t="s">
        <v>43</v>
      </c>
      <c r="V147" s="31"/>
      <c r="W147" s="162">
        <f t="shared" si="6"/>
        <v>0</v>
      </c>
      <c r="X147" s="162">
        <v>1.20296</v>
      </c>
      <c r="Y147" s="162">
        <f t="shared" si="7"/>
        <v>0.24299792000000003</v>
      </c>
      <c r="Z147" s="162">
        <v>0</v>
      </c>
      <c r="AA147" s="163">
        <f t="shared" si="8"/>
        <v>0</v>
      </c>
      <c r="AR147" s="13" t="s">
        <v>179</v>
      </c>
      <c r="AT147" s="13" t="s">
        <v>175</v>
      </c>
      <c r="AU147" s="13" t="s">
        <v>153</v>
      </c>
      <c r="AY147" s="13" t="s">
        <v>174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3" t="s">
        <v>153</v>
      </c>
      <c r="BK147" s="164">
        <f t="shared" si="14"/>
        <v>0</v>
      </c>
      <c r="BL147" s="13" t="s">
        <v>179</v>
      </c>
      <c r="BM147" s="13" t="s">
        <v>215</v>
      </c>
    </row>
    <row r="148" spans="2:65" s="1" customFormat="1" ht="44.25" customHeight="1">
      <c r="B148" s="126"/>
      <c r="C148" s="156" t="s">
        <v>216</v>
      </c>
      <c r="D148" s="156" t="s">
        <v>175</v>
      </c>
      <c r="E148" s="157" t="s">
        <v>217</v>
      </c>
      <c r="F148" s="241" t="s">
        <v>218</v>
      </c>
      <c r="G148" s="242"/>
      <c r="H148" s="242"/>
      <c r="I148" s="242"/>
      <c r="J148" s="158" t="s">
        <v>178</v>
      </c>
      <c r="K148" s="159">
        <v>2.019</v>
      </c>
      <c r="L148" s="243">
        <v>0</v>
      </c>
      <c r="M148" s="242"/>
      <c r="N148" s="244">
        <f t="shared" si="5"/>
        <v>0</v>
      </c>
      <c r="O148" s="242"/>
      <c r="P148" s="242"/>
      <c r="Q148" s="242"/>
      <c r="R148" s="128"/>
      <c r="T148" s="161" t="s">
        <v>18</v>
      </c>
      <c r="U148" s="39" t="s">
        <v>43</v>
      </c>
      <c r="V148" s="31"/>
      <c r="W148" s="162">
        <f t="shared" si="6"/>
        <v>0</v>
      </c>
      <c r="X148" s="162">
        <v>2.12864</v>
      </c>
      <c r="Y148" s="162">
        <f t="shared" si="7"/>
        <v>4.29772416</v>
      </c>
      <c r="Z148" s="162">
        <v>0</v>
      </c>
      <c r="AA148" s="163">
        <f t="shared" si="8"/>
        <v>0</v>
      </c>
      <c r="AR148" s="13" t="s">
        <v>179</v>
      </c>
      <c r="AT148" s="13" t="s">
        <v>175</v>
      </c>
      <c r="AU148" s="13" t="s">
        <v>153</v>
      </c>
      <c r="AY148" s="13" t="s">
        <v>174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3" t="s">
        <v>153</v>
      </c>
      <c r="BK148" s="164">
        <f t="shared" si="14"/>
        <v>0</v>
      </c>
      <c r="BL148" s="13" t="s">
        <v>179</v>
      </c>
      <c r="BM148" s="13" t="s">
        <v>219</v>
      </c>
    </row>
    <row r="149" spans="2:65" s="1" customFormat="1" ht="31.5" customHeight="1">
      <c r="B149" s="126"/>
      <c r="C149" s="156" t="s">
        <v>220</v>
      </c>
      <c r="D149" s="156" t="s">
        <v>175</v>
      </c>
      <c r="E149" s="157" t="s">
        <v>221</v>
      </c>
      <c r="F149" s="241" t="s">
        <v>222</v>
      </c>
      <c r="G149" s="242"/>
      <c r="H149" s="242"/>
      <c r="I149" s="242"/>
      <c r="J149" s="158" t="s">
        <v>178</v>
      </c>
      <c r="K149" s="159">
        <v>10.78</v>
      </c>
      <c r="L149" s="243">
        <v>0</v>
      </c>
      <c r="M149" s="242"/>
      <c r="N149" s="244">
        <f t="shared" si="5"/>
        <v>0</v>
      </c>
      <c r="O149" s="242"/>
      <c r="P149" s="242"/>
      <c r="Q149" s="242"/>
      <c r="R149" s="128"/>
      <c r="T149" s="161" t="s">
        <v>18</v>
      </c>
      <c r="U149" s="39" t="s">
        <v>43</v>
      </c>
      <c r="V149" s="31"/>
      <c r="W149" s="162">
        <f t="shared" si="6"/>
        <v>0</v>
      </c>
      <c r="X149" s="162">
        <v>2.2119</v>
      </c>
      <c r="Y149" s="162">
        <f t="shared" si="7"/>
        <v>23.844282</v>
      </c>
      <c r="Z149" s="162">
        <v>0</v>
      </c>
      <c r="AA149" s="163">
        <f t="shared" si="8"/>
        <v>0</v>
      </c>
      <c r="AR149" s="13" t="s">
        <v>179</v>
      </c>
      <c r="AT149" s="13" t="s">
        <v>175</v>
      </c>
      <c r="AU149" s="13" t="s">
        <v>153</v>
      </c>
      <c r="AY149" s="13" t="s">
        <v>174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3" t="s">
        <v>153</v>
      </c>
      <c r="BK149" s="164">
        <f t="shared" si="14"/>
        <v>0</v>
      </c>
      <c r="BL149" s="13" t="s">
        <v>179</v>
      </c>
      <c r="BM149" s="13" t="s">
        <v>223</v>
      </c>
    </row>
    <row r="150" spans="2:65" s="1" customFormat="1" ht="31.5" customHeight="1">
      <c r="B150" s="126"/>
      <c r="C150" s="156" t="s">
        <v>224</v>
      </c>
      <c r="D150" s="156" t="s">
        <v>175</v>
      </c>
      <c r="E150" s="157" t="s">
        <v>225</v>
      </c>
      <c r="F150" s="241" t="s">
        <v>226</v>
      </c>
      <c r="G150" s="242"/>
      <c r="H150" s="242"/>
      <c r="I150" s="242"/>
      <c r="J150" s="158" t="s">
        <v>214</v>
      </c>
      <c r="K150" s="159">
        <v>0.033</v>
      </c>
      <c r="L150" s="243">
        <v>0</v>
      </c>
      <c r="M150" s="242"/>
      <c r="N150" s="244">
        <f t="shared" si="5"/>
        <v>0</v>
      </c>
      <c r="O150" s="242"/>
      <c r="P150" s="242"/>
      <c r="Q150" s="242"/>
      <c r="R150" s="128"/>
      <c r="T150" s="161" t="s">
        <v>18</v>
      </c>
      <c r="U150" s="39" t="s">
        <v>43</v>
      </c>
      <c r="V150" s="31"/>
      <c r="W150" s="162">
        <f t="shared" si="6"/>
        <v>0</v>
      </c>
      <c r="X150" s="162">
        <v>1.002</v>
      </c>
      <c r="Y150" s="162">
        <f t="shared" si="7"/>
        <v>0.033066</v>
      </c>
      <c r="Z150" s="162">
        <v>0</v>
      </c>
      <c r="AA150" s="163">
        <f t="shared" si="8"/>
        <v>0</v>
      </c>
      <c r="AR150" s="13" t="s">
        <v>179</v>
      </c>
      <c r="AT150" s="13" t="s">
        <v>175</v>
      </c>
      <c r="AU150" s="13" t="s">
        <v>153</v>
      </c>
      <c r="AY150" s="13" t="s">
        <v>174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3" t="s">
        <v>153</v>
      </c>
      <c r="BK150" s="164">
        <f t="shared" si="14"/>
        <v>0</v>
      </c>
      <c r="BL150" s="13" t="s">
        <v>179</v>
      </c>
      <c r="BM150" s="13" t="s">
        <v>227</v>
      </c>
    </row>
    <row r="151" spans="2:65" s="1" customFormat="1" ht="31.5" customHeight="1">
      <c r="B151" s="126"/>
      <c r="C151" s="156" t="s">
        <v>228</v>
      </c>
      <c r="D151" s="156" t="s">
        <v>175</v>
      </c>
      <c r="E151" s="157" t="s">
        <v>229</v>
      </c>
      <c r="F151" s="241" t="s">
        <v>230</v>
      </c>
      <c r="G151" s="242"/>
      <c r="H151" s="242"/>
      <c r="I151" s="242"/>
      <c r="J151" s="158" t="s">
        <v>214</v>
      </c>
      <c r="K151" s="159">
        <v>0.348</v>
      </c>
      <c r="L151" s="243">
        <v>0</v>
      </c>
      <c r="M151" s="242"/>
      <c r="N151" s="244">
        <f t="shared" si="5"/>
        <v>0</v>
      </c>
      <c r="O151" s="242"/>
      <c r="P151" s="242"/>
      <c r="Q151" s="242"/>
      <c r="R151" s="128"/>
      <c r="T151" s="161" t="s">
        <v>18</v>
      </c>
      <c r="U151" s="39" t="s">
        <v>43</v>
      </c>
      <c r="V151" s="31"/>
      <c r="W151" s="162">
        <f t="shared" si="6"/>
        <v>0</v>
      </c>
      <c r="X151" s="162">
        <v>1.20296</v>
      </c>
      <c r="Y151" s="162">
        <f t="shared" si="7"/>
        <v>0.41863007999999996</v>
      </c>
      <c r="Z151" s="162">
        <v>0</v>
      </c>
      <c r="AA151" s="163">
        <f t="shared" si="8"/>
        <v>0</v>
      </c>
      <c r="AR151" s="13" t="s">
        <v>179</v>
      </c>
      <c r="AT151" s="13" t="s">
        <v>175</v>
      </c>
      <c r="AU151" s="13" t="s">
        <v>153</v>
      </c>
      <c r="AY151" s="13" t="s">
        <v>174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3" t="s">
        <v>153</v>
      </c>
      <c r="BK151" s="164">
        <f t="shared" si="14"/>
        <v>0</v>
      </c>
      <c r="BL151" s="13" t="s">
        <v>179</v>
      </c>
      <c r="BM151" s="13" t="s">
        <v>231</v>
      </c>
    </row>
    <row r="152" spans="2:65" s="1" customFormat="1" ht="22.5" customHeight="1">
      <c r="B152" s="126"/>
      <c r="C152" s="156" t="s">
        <v>232</v>
      </c>
      <c r="D152" s="156" t="s">
        <v>175</v>
      </c>
      <c r="E152" s="157" t="s">
        <v>233</v>
      </c>
      <c r="F152" s="241" t="s">
        <v>234</v>
      </c>
      <c r="G152" s="242"/>
      <c r="H152" s="242"/>
      <c r="I152" s="242"/>
      <c r="J152" s="158" t="s">
        <v>235</v>
      </c>
      <c r="K152" s="159">
        <v>2</v>
      </c>
      <c r="L152" s="243">
        <v>0</v>
      </c>
      <c r="M152" s="242"/>
      <c r="N152" s="244">
        <f t="shared" si="5"/>
        <v>0</v>
      </c>
      <c r="O152" s="242"/>
      <c r="P152" s="242"/>
      <c r="Q152" s="242"/>
      <c r="R152" s="128"/>
      <c r="T152" s="161" t="s">
        <v>18</v>
      </c>
      <c r="U152" s="39" t="s">
        <v>43</v>
      </c>
      <c r="V152" s="31"/>
      <c r="W152" s="162">
        <f t="shared" si="6"/>
        <v>0</v>
      </c>
      <c r="X152" s="162">
        <v>0.01388</v>
      </c>
      <c r="Y152" s="162">
        <f t="shared" si="7"/>
        <v>0.02776</v>
      </c>
      <c r="Z152" s="162">
        <v>0</v>
      </c>
      <c r="AA152" s="163">
        <f t="shared" si="8"/>
        <v>0</v>
      </c>
      <c r="AR152" s="13" t="s">
        <v>179</v>
      </c>
      <c r="AT152" s="13" t="s">
        <v>175</v>
      </c>
      <c r="AU152" s="13" t="s">
        <v>153</v>
      </c>
      <c r="AY152" s="13" t="s">
        <v>174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3" t="s">
        <v>153</v>
      </c>
      <c r="BK152" s="164">
        <f t="shared" si="14"/>
        <v>0</v>
      </c>
      <c r="BL152" s="13" t="s">
        <v>179</v>
      </c>
      <c r="BM152" s="13" t="s">
        <v>236</v>
      </c>
    </row>
    <row r="153" spans="2:63" s="9" customFormat="1" ht="29.25" customHeight="1">
      <c r="B153" s="145"/>
      <c r="C153" s="146"/>
      <c r="D153" s="155" t="s">
        <v>134</v>
      </c>
      <c r="E153" s="155"/>
      <c r="F153" s="155"/>
      <c r="G153" s="155"/>
      <c r="H153" s="155"/>
      <c r="I153" s="155"/>
      <c r="J153" s="155"/>
      <c r="K153" s="155"/>
      <c r="L153" s="155"/>
      <c r="M153" s="155"/>
      <c r="N153" s="259">
        <f>BK153</f>
        <v>0</v>
      </c>
      <c r="O153" s="260"/>
      <c r="P153" s="260"/>
      <c r="Q153" s="260"/>
      <c r="R153" s="148"/>
      <c r="T153" s="149"/>
      <c r="U153" s="146"/>
      <c r="V153" s="146"/>
      <c r="W153" s="150">
        <f>SUM(W154:W156)</f>
        <v>0</v>
      </c>
      <c r="X153" s="146"/>
      <c r="Y153" s="150">
        <f>SUM(Y154:Y156)</f>
        <v>4.850917279999999</v>
      </c>
      <c r="Z153" s="146"/>
      <c r="AA153" s="151">
        <f>SUM(AA154:AA156)</f>
        <v>0</v>
      </c>
      <c r="AR153" s="152" t="s">
        <v>83</v>
      </c>
      <c r="AT153" s="153" t="s">
        <v>75</v>
      </c>
      <c r="AU153" s="153" t="s">
        <v>83</v>
      </c>
      <c r="AY153" s="152" t="s">
        <v>174</v>
      </c>
      <c r="BK153" s="154">
        <f>SUM(BK154:BK156)</f>
        <v>0</v>
      </c>
    </row>
    <row r="154" spans="2:65" s="1" customFormat="1" ht="31.5" customHeight="1">
      <c r="B154" s="126"/>
      <c r="C154" s="156" t="s">
        <v>237</v>
      </c>
      <c r="D154" s="156" t="s">
        <v>175</v>
      </c>
      <c r="E154" s="157" t="s">
        <v>238</v>
      </c>
      <c r="F154" s="241" t="s">
        <v>239</v>
      </c>
      <c r="G154" s="242"/>
      <c r="H154" s="242"/>
      <c r="I154" s="242"/>
      <c r="J154" s="158" t="s">
        <v>206</v>
      </c>
      <c r="K154" s="159">
        <v>100.19</v>
      </c>
      <c r="L154" s="243">
        <v>0</v>
      </c>
      <c r="M154" s="242"/>
      <c r="N154" s="244">
        <f>ROUND(L154*K154,3)</f>
        <v>0</v>
      </c>
      <c r="O154" s="242"/>
      <c r="P154" s="242"/>
      <c r="Q154" s="242"/>
      <c r="R154" s="128"/>
      <c r="T154" s="161" t="s">
        <v>18</v>
      </c>
      <c r="U154" s="39" t="s">
        <v>43</v>
      </c>
      <c r="V154" s="31"/>
      <c r="W154" s="162">
        <f>V154*K154</f>
        <v>0</v>
      </c>
      <c r="X154" s="162">
        <v>0.006512</v>
      </c>
      <c r="Y154" s="162">
        <f>X154*K154</f>
        <v>0.65243728</v>
      </c>
      <c r="Z154" s="162">
        <v>0</v>
      </c>
      <c r="AA154" s="163">
        <f>Z154*K154</f>
        <v>0</v>
      </c>
      <c r="AR154" s="13" t="s">
        <v>179</v>
      </c>
      <c r="AT154" s="13" t="s">
        <v>175</v>
      </c>
      <c r="AU154" s="13" t="s">
        <v>153</v>
      </c>
      <c r="AY154" s="13" t="s">
        <v>174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153</v>
      </c>
      <c r="BK154" s="164">
        <f>ROUND(L154*K154,3)</f>
        <v>0</v>
      </c>
      <c r="BL154" s="13" t="s">
        <v>179</v>
      </c>
      <c r="BM154" s="13" t="s">
        <v>240</v>
      </c>
    </row>
    <row r="155" spans="2:65" s="1" customFormat="1" ht="31.5" customHeight="1">
      <c r="B155" s="126"/>
      <c r="C155" s="165" t="s">
        <v>241</v>
      </c>
      <c r="D155" s="165" t="s">
        <v>242</v>
      </c>
      <c r="E155" s="166" t="s">
        <v>243</v>
      </c>
      <c r="F155" s="248" t="s">
        <v>244</v>
      </c>
      <c r="G155" s="249"/>
      <c r="H155" s="249"/>
      <c r="I155" s="249"/>
      <c r="J155" s="167" t="s">
        <v>206</v>
      </c>
      <c r="K155" s="168">
        <v>105.2</v>
      </c>
      <c r="L155" s="250">
        <v>0</v>
      </c>
      <c r="M155" s="249"/>
      <c r="N155" s="251">
        <f>ROUND(L155*K155,3)</f>
        <v>0</v>
      </c>
      <c r="O155" s="242"/>
      <c r="P155" s="242"/>
      <c r="Q155" s="242"/>
      <c r="R155" s="128"/>
      <c r="T155" s="161" t="s">
        <v>18</v>
      </c>
      <c r="U155" s="39" t="s">
        <v>43</v>
      </c>
      <c r="V155" s="31"/>
      <c r="W155" s="162">
        <f>V155*K155</f>
        <v>0</v>
      </c>
      <c r="X155" s="162">
        <v>0.0146</v>
      </c>
      <c r="Y155" s="162">
        <f>X155*K155</f>
        <v>1.53592</v>
      </c>
      <c r="Z155" s="162">
        <v>0</v>
      </c>
      <c r="AA155" s="163">
        <f>Z155*K155</f>
        <v>0</v>
      </c>
      <c r="AR155" s="13" t="s">
        <v>203</v>
      </c>
      <c r="AT155" s="13" t="s">
        <v>242</v>
      </c>
      <c r="AU155" s="13" t="s">
        <v>153</v>
      </c>
      <c r="AY155" s="13" t="s">
        <v>174</v>
      </c>
      <c r="BE155" s="101">
        <f>IF(U155="základná",N155,0)</f>
        <v>0</v>
      </c>
      <c r="BF155" s="101">
        <f>IF(U155="znížená",N155,0)</f>
        <v>0</v>
      </c>
      <c r="BG155" s="101">
        <f>IF(U155="zákl. prenesená",N155,0)</f>
        <v>0</v>
      </c>
      <c r="BH155" s="101">
        <f>IF(U155="zníž. prenesená",N155,0)</f>
        <v>0</v>
      </c>
      <c r="BI155" s="101">
        <f>IF(U155="nulová",N155,0)</f>
        <v>0</v>
      </c>
      <c r="BJ155" s="13" t="s">
        <v>153</v>
      </c>
      <c r="BK155" s="164">
        <f>ROUND(L155*K155,3)</f>
        <v>0</v>
      </c>
      <c r="BL155" s="13" t="s">
        <v>179</v>
      </c>
      <c r="BM155" s="13" t="s">
        <v>245</v>
      </c>
    </row>
    <row r="156" spans="2:65" s="1" customFormat="1" ht="22.5" customHeight="1">
      <c r="B156" s="126"/>
      <c r="C156" s="156" t="s">
        <v>246</v>
      </c>
      <c r="D156" s="156" t="s">
        <v>175</v>
      </c>
      <c r="E156" s="157" t="s">
        <v>247</v>
      </c>
      <c r="F156" s="241" t="s">
        <v>248</v>
      </c>
      <c r="G156" s="242"/>
      <c r="H156" s="242"/>
      <c r="I156" s="242"/>
      <c r="J156" s="158" t="s">
        <v>206</v>
      </c>
      <c r="K156" s="159">
        <v>36.98</v>
      </c>
      <c r="L156" s="243">
        <v>0</v>
      </c>
      <c r="M156" s="242"/>
      <c r="N156" s="244">
        <f>ROUND(L156*K156,3)</f>
        <v>0</v>
      </c>
      <c r="O156" s="242"/>
      <c r="P156" s="242"/>
      <c r="Q156" s="242"/>
      <c r="R156" s="128"/>
      <c r="T156" s="161" t="s">
        <v>18</v>
      </c>
      <c r="U156" s="39" t="s">
        <v>43</v>
      </c>
      <c r="V156" s="31"/>
      <c r="W156" s="162">
        <f>V156*K156</f>
        <v>0</v>
      </c>
      <c r="X156" s="162">
        <v>0.072</v>
      </c>
      <c r="Y156" s="162">
        <f>X156*K156</f>
        <v>2.6625599999999996</v>
      </c>
      <c r="Z156" s="162">
        <v>0</v>
      </c>
      <c r="AA156" s="163">
        <f>Z156*K156</f>
        <v>0</v>
      </c>
      <c r="AR156" s="13" t="s">
        <v>179</v>
      </c>
      <c r="AT156" s="13" t="s">
        <v>175</v>
      </c>
      <c r="AU156" s="13" t="s">
        <v>153</v>
      </c>
      <c r="AY156" s="13" t="s">
        <v>174</v>
      </c>
      <c r="BE156" s="101">
        <f>IF(U156="základná",N156,0)</f>
        <v>0</v>
      </c>
      <c r="BF156" s="101">
        <f>IF(U156="znížená",N156,0)</f>
        <v>0</v>
      </c>
      <c r="BG156" s="101">
        <f>IF(U156="zákl. prenesená",N156,0)</f>
        <v>0</v>
      </c>
      <c r="BH156" s="101">
        <f>IF(U156="zníž. prenesená",N156,0)</f>
        <v>0</v>
      </c>
      <c r="BI156" s="101">
        <f>IF(U156="nulová",N156,0)</f>
        <v>0</v>
      </c>
      <c r="BJ156" s="13" t="s">
        <v>153</v>
      </c>
      <c r="BK156" s="164">
        <f>ROUND(L156*K156,3)</f>
        <v>0</v>
      </c>
      <c r="BL156" s="13" t="s">
        <v>179</v>
      </c>
      <c r="BM156" s="13" t="s">
        <v>249</v>
      </c>
    </row>
    <row r="157" spans="2:63" s="9" customFormat="1" ht="29.25" customHeight="1">
      <c r="B157" s="145"/>
      <c r="C157" s="146"/>
      <c r="D157" s="155" t="s">
        <v>135</v>
      </c>
      <c r="E157" s="155"/>
      <c r="F157" s="155"/>
      <c r="G157" s="155"/>
      <c r="H157" s="155"/>
      <c r="I157" s="155"/>
      <c r="J157" s="155"/>
      <c r="K157" s="155"/>
      <c r="L157" s="155"/>
      <c r="M157" s="155"/>
      <c r="N157" s="259">
        <f>BK157</f>
        <v>0</v>
      </c>
      <c r="O157" s="260"/>
      <c r="P157" s="260"/>
      <c r="Q157" s="260"/>
      <c r="R157" s="148"/>
      <c r="T157" s="149"/>
      <c r="U157" s="146"/>
      <c r="V157" s="146"/>
      <c r="W157" s="150">
        <f>W158</f>
        <v>0</v>
      </c>
      <c r="X157" s="146"/>
      <c r="Y157" s="150">
        <f>Y158</f>
        <v>0.5562</v>
      </c>
      <c r="Z157" s="146"/>
      <c r="AA157" s="151">
        <f>AA158</f>
        <v>0</v>
      </c>
      <c r="AR157" s="152" t="s">
        <v>83</v>
      </c>
      <c r="AT157" s="153" t="s">
        <v>75</v>
      </c>
      <c r="AU157" s="153" t="s">
        <v>83</v>
      </c>
      <c r="AY157" s="152" t="s">
        <v>174</v>
      </c>
      <c r="BK157" s="154">
        <f>BK158</f>
        <v>0</v>
      </c>
    </row>
    <row r="158" spans="2:65" s="1" customFormat="1" ht="31.5" customHeight="1">
      <c r="B158" s="126"/>
      <c r="C158" s="156" t="s">
        <v>250</v>
      </c>
      <c r="D158" s="156" t="s">
        <v>175</v>
      </c>
      <c r="E158" s="157" t="s">
        <v>251</v>
      </c>
      <c r="F158" s="241" t="s">
        <v>252</v>
      </c>
      <c r="G158" s="242"/>
      <c r="H158" s="242"/>
      <c r="I158" s="242"/>
      <c r="J158" s="158" t="s">
        <v>206</v>
      </c>
      <c r="K158" s="159">
        <v>90</v>
      </c>
      <c r="L158" s="243">
        <v>0</v>
      </c>
      <c r="M158" s="242"/>
      <c r="N158" s="244">
        <f>ROUND(L158*K158,3)</f>
        <v>0</v>
      </c>
      <c r="O158" s="242"/>
      <c r="P158" s="242"/>
      <c r="Q158" s="242"/>
      <c r="R158" s="128"/>
      <c r="T158" s="161" t="s">
        <v>18</v>
      </c>
      <c r="U158" s="39" t="s">
        <v>43</v>
      </c>
      <c r="V158" s="31"/>
      <c r="W158" s="162">
        <f>V158*K158</f>
        <v>0</v>
      </c>
      <c r="X158" s="162">
        <v>0.00618</v>
      </c>
      <c r="Y158" s="162">
        <f>X158*K158</f>
        <v>0.5562</v>
      </c>
      <c r="Z158" s="162">
        <v>0</v>
      </c>
      <c r="AA158" s="163">
        <f>Z158*K158</f>
        <v>0</v>
      </c>
      <c r="AR158" s="13" t="s">
        <v>179</v>
      </c>
      <c r="AT158" s="13" t="s">
        <v>175</v>
      </c>
      <c r="AU158" s="13" t="s">
        <v>153</v>
      </c>
      <c r="AY158" s="13" t="s">
        <v>174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13" t="s">
        <v>153</v>
      </c>
      <c r="BK158" s="164">
        <f>ROUND(L158*K158,3)</f>
        <v>0</v>
      </c>
      <c r="BL158" s="13" t="s">
        <v>179</v>
      </c>
      <c r="BM158" s="13" t="s">
        <v>253</v>
      </c>
    </row>
    <row r="159" spans="2:63" s="9" customFormat="1" ht="29.25" customHeight="1">
      <c r="B159" s="145"/>
      <c r="C159" s="146"/>
      <c r="D159" s="155" t="s">
        <v>136</v>
      </c>
      <c r="E159" s="155"/>
      <c r="F159" s="155"/>
      <c r="G159" s="155"/>
      <c r="H159" s="155"/>
      <c r="I159" s="155"/>
      <c r="J159" s="155"/>
      <c r="K159" s="155"/>
      <c r="L159" s="155"/>
      <c r="M159" s="155"/>
      <c r="N159" s="259">
        <f>BK159</f>
        <v>0</v>
      </c>
      <c r="O159" s="260"/>
      <c r="P159" s="260"/>
      <c r="Q159" s="260"/>
      <c r="R159" s="148"/>
      <c r="T159" s="149"/>
      <c r="U159" s="146"/>
      <c r="V159" s="146"/>
      <c r="W159" s="150">
        <f>W160</f>
        <v>0</v>
      </c>
      <c r="X159" s="146"/>
      <c r="Y159" s="150">
        <f>Y160</f>
        <v>0</v>
      </c>
      <c r="Z159" s="146"/>
      <c r="AA159" s="151">
        <f>AA160</f>
        <v>0</v>
      </c>
      <c r="AR159" s="152" t="s">
        <v>83</v>
      </c>
      <c r="AT159" s="153" t="s">
        <v>75</v>
      </c>
      <c r="AU159" s="153" t="s">
        <v>83</v>
      </c>
      <c r="AY159" s="152" t="s">
        <v>174</v>
      </c>
      <c r="BK159" s="154">
        <f>BK160</f>
        <v>0</v>
      </c>
    </row>
    <row r="160" spans="2:65" s="1" customFormat="1" ht="31.5" customHeight="1">
      <c r="B160" s="126"/>
      <c r="C160" s="156" t="s">
        <v>8</v>
      </c>
      <c r="D160" s="156" t="s">
        <v>175</v>
      </c>
      <c r="E160" s="157" t="s">
        <v>254</v>
      </c>
      <c r="F160" s="241" t="s">
        <v>255</v>
      </c>
      <c r="G160" s="242"/>
      <c r="H160" s="242"/>
      <c r="I160" s="242"/>
      <c r="J160" s="158" t="s">
        <v>214</v>
      </c>
      <c r="K160" s="159">
        <v>65.528</v>
      </c>
      <c r="L160" s="243">
        <v>0</v>
      </c>
      <c r="M160" s="242"/>
      <c r="N160" s="244">
        <f>ROUND(L160*K160,3)</f>
        <v>0</v>
      </c>
      <c r="O160" s="242"/>
      <c r="P160" s="242"/>
      <c r="Q160" s="242"/>
      <c r="R160" s="128"/>
      <c r="T160" s="161" t="s">
        <v>18</v>
      </c>
      <c r="U160" s="39" t="s">
        <v>43</v>
      </c>
      <c r="V160" s="31"/>
      <c r="W160" s="162">
        <f>V160*K160</f>
        <v>0</v>
      </c>
      <c r="X160" s="162">
        <v>0</v>
      </c>
      <c r="Y160" s="162">
        <f>X160*K160</f>
        <v>0</v>
      </c>
      <c r="Z160" s="162">
        <v>0</v>
      </c>
      <c r="AA160" s="163">
        <f>Z160*K160</f>
        <v>0</v>
      </c>
      <c r="AR160" s="13" t="s">
        <v>179</v>
      </c>
      <c r="AT160" s="13" t="s">
        <v>175</v>
      </c>
      <c r="AU160" s="13" t="s">
        <v>153</v>
      </c>
      <c r="AY160" s="13" t="s">
        <v>174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3" t="s">
        <v>153</v>
      </c>
      <c r="BK160" s="164">
        <f>ROUND(L160*K160,3)</f>
        <v>0</v>
      </c>
      <c r="BL160" s="13" t="s">
        <v>179</v>
      </c>
      <c r="BM160" s="13" t="s">
        <v>256</v>
      </c>
    </row>
    <row r="161" spans="2:63" s="9" customFormat="1" ht="36.75" customHeight="1">
      <c r="B161" s="145"/>
      <c r="C161" s="146"/>
      <c r="D161" s="147" t="s">
        <v>137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263">
        <f>BK161</f>
        <v>0</v>
      </c>
      <c r="O161" s="264"/>
      <c r="P161" s="264"/>
      <c r="Q161" s="264"/>
      <c r="R161" s="148"/>
      <c r="T161" s="149"/>
      <c r="U161" s="146"/>
      <c r="V161" s="146"/>
      <c r="W161" s="150">
        <f>W162+W168+W171+W189+W202+W218+W222+W230+W233+W237+W239</f>
        <v>0</v>
      </c>
      <c r="X161" s="146"/>
      <c r="Y161" s="150">
        <f>Y162+Y168+Y171+Y189+Y202+Y218+Y222+Y230+Y233+Y237+Y239</f>
        <v>35.775290768</v>
      </c>
      <c r="Z161" s="146"/>
      <c r="AA161" s="151">
        <f>AA162+AA168+AA171+AA189+AA202+AA218+AA222+AA230+AA233+AA237+AA239</f>
        <v>0</v>
      </c>
      <c r="AR161" s="152" t="s">
        <v>153</v>
      </c>
      <c r="AT161" s="153" t="s">
        <v>75</v>
      </c>
      <c r="AU161" s="153" t="s">
        <v>76</v>
      </c>
      <c r="AY161" s="152" t="s">
        <v>174</v>
      </c>
      <c r="BK161" s="154">
        <f>BK162+BK168+BK171+BK189+BK202+BK218+BK222+BK230+BK233+BK237+BK239</f>
        <v>0</v>
      </c>
    </row>
    <row r="162" spans="2:63" s="9" customFormat="1" ht="19.5" customHeight="1">
      <c r="B162" s="145"/>
      <c r="C162" s="146"/>
      <c r="D162" s="155" t="s">
        <v>138</v>
      </c>
      <c r="E162" s="155"/>
      <c r="F162" s="155"/>
      <c r="G162" s="155"/>
      <c r="H162" s="155"/>
      <c r="I162" s="155"/>
      <c r="J162" s="155"/>
      <c r="K162" s="155"/>
      <c r="L162" s="155"/>
      <c r="M162" s="155"/>
      <c r="N162" s="252">
        <f>BK162</f>
        <v>0</v>
      </c>
      <c r="O162" s="253"/>
      <c r="P162" s="253"/>
      <c r="Q162" s="253"/>
      <c r="R162" s="148"/>
      <c r="T162" s="149"/>
      <c r="U162" s="146"/>
      <c r="V162" s="146"/>
      <c r="W162" s="150">
        <f>SUM(W163:W167)</f>
        <v>0</v>
      </c>
      <c r="X162" s="146"/>
      <c r="Y162" s="150">
        <f>SUM(Y163:Y167)</f>
        <v>0.3598719</v>
      </c>
      <c r="Z162" s="146"/>
      <c r="AA162" s="151">
        <f>SUM(AA163:AA167)</f>
        <v>0</v>
      </c>
      <c r="AR162" s="152" t="s">
        <v>153</v>
      </c>
      <c r="AT162" s="153" t="s">
        <v>75</v>
      </c>
      <c r="AU162" s="153" t="s">
        <v>83</v>
      </c>
      <c r="AY162" s="152" t="s">
        <v>174</v>
      </c>
      <c r="BK162" s="154">
        <f>SUM(BK163:BK167)</f>
        <v>0</v>
      </c>
    </row>
    <row r="163" spans="2:65" s="1" customFormat="1" ht="31.5" customHeight="1">
      <c r="B163" s="126"/>
      <c r="C163" s="156" t="s">
        <v>257</v>
      </c>
      <c r="D163" s="156" t="s">
        <v>175</v>
      </c>
      <c r="E163" s="157" t="s">
        <v>258</v>
      </c>
      <c r="F163" s="241" t="s">
        <v>259</v>
      </c>
      <c r="G163" s="242"/>
      <c r="H163" s="242"/>
      <c r="I163" s="242"/>
      <c r="J163" s="158" t="s">
        <v>206</v>
      </c>
      <c r="K163" s="159">
        <v>71.935</v>
      </c>
      <c r="L163" s="243">
        <v>0</v>
      </c>
      <c r="M163" s="242"/>
      <c r="N163" s="244">
        <f>ROUND(L163*K163,3)</f>
        <v>0</v>
      </c>
      <c r="O163" s="242"/>
      <c r="P163" s="242"/>
      <c r="Q163" s="242"/>
      <c r="R163" s="128"/>
      <c r="T163" s="161" t="s">
        <v>18</v>
      </c>
      <c r="U163" s="39" t="s">
        <v>43</v>
      </c>
      <c r="V163" s="31"/>
      <c r="W163" s="162">
        <f>V163*K163</f>
        <v>0</v>
      </c>
      <c r="X163" s="162">
        <v>0</v>
      </c>
      <c r="Y163" s="162">
        <f>X163*K163</f>
        <v>0</v>
      </c>
      <c r="Z163" s="162">
        <v>0</v>
      </c>
      <c r="AA163" s="163">
        <f>Z163*K163</f>
        <v>0</v>
      </c>
      <c r="AR163" s="13" t="s">
        <v>237</v>
      </c>
      <c r="AT163" s="13" t="s">
        <v>175</v>
      </c>
      <c r="AU163" s="13" t="s">
        <v>153</v>
      </c>
      <c r="AY163" s="13" t="s">
        <v>174</v>
      </c>
      <c r="BE163" s="101">
        <f>IF(U163="základná",N163,0)</f>
        <v>0</v>
      </c>
      <c r="BF163" s="101">
        <f>IF(U163="znížená",N163,0)</f>
        <v>0</v>
      </c>
      <c r="BG163" s="101">
        <f>IF(U163="zákl. prenesená",N163,0)</f>
        <v>0</v>
      </c>
      <c r="BH163" s="101">
        <f>IF(U163="zníž. prenesená",N163,0)</f>
        <v>0</v>
      </c>
      <c r="BI163" s="101">
        <f>IF(U163="nulová",N163,0)</f>
        <v>0</v>
      </c>
      <c r="BJ163" s="13" t="s">
        <v>153</v>
      </c>
      <c r="BK163" s="164">
        <f>ROUND(L163*K163,3)</f>
        <v>0</v>
      </c>
      <c r="BL163" s="13" t="s">
        <v>237</v>
      </c>
      <c r="BM163" s="13" t="s">
        <v>260</v>
      </c>
    </row>
    <row r="164" spans="2:65" s="1" customFormat="1" ht="22.5" customHeight="1">
      <c r="B164" s="126"/>
      <c r="C164" s="165" t="s">
        <v>261</v>
      </c>
      <c r="D164" s="165" t="s">
        <v>242</v>
      </c>
      <c r="E164" s="166" t="s">
        <v>262</v>
      </c>
      <c r="F164" s="248" t="s">
        <v>263</v>
      </c>
      <c r="G164" s="249"/>
      <c r="H164" s="249"/>
      <c r="I164" s="249"/>
      <c r="J164" s="167" t="s">
        <v>214</v>
      </c>
      <c r="K164" s="168">
        <v>0.054</v>
      </c>
      <c r="L164" s="250">
        <v>0</v>
      </c>
      <c r="M164" s="249"/>
      <c r="N164" s="251">
        <f>ROUND(L164*K164,3)</f>
        <v>0</v>
      </c>
      <c r="O164" s="242"/>
      <c r="P164" s="242"/>
      <c r="Q164" s="242"/>
      <c r="R164" s="128"/>
      <c r="T164" s="161" t="s">
        <v>18</v>
      </c>
      <c r="U164" s="39" t="s">
        <v>43</v>
      </c>
      <c r="V164" s="31"/>
      <c r="W164" s="162">
        <f>V164*K164</f>
        <v>0</v>
      </c>
      <c r="X164" s="162">
        <v>0.001</v>
      </c>
      <c r="Y164" s="162">
        <f>X164*K164</f>
        <v>5.4E-05</v>
      </c>
      <c r="Z164" s="162">
        <v>0</v>
      </c>
      <c r="AA164" s="163">
        <f>Z164*K164</f>
        <v>0</v>
      </c>
      <c r="AR164" s="13" t="s">
        <v>264</v>
      </c>
      <c r="AT164" s="13" t="s">
        <v>242</v>
      </c>
      <c r="AU164" s="13" t="s">
        <v>153</v>
      </c>
      <c r="AY164" s="13" t="s">
        <v>174</v>
      </c>
      <c r="BE164" s="101">
        <f>IF(U164="základná",N164,0)</f>
        <v>0</v>
      </c>
      <c r="BF164" s="101">
        <f>IF(U164="znížená",N164,0)</f>
        <v>0</v>
      </c>
      <c r="BG164" s="101">
        <f>IF(U164="zákl. prenesená",N164,0)</f>
        <v>0</v>
      </c>
      <c r="BH164" s="101">
        <f>IF(U164="zníž. prenesená",N164,0)</f>
        <v>0</v>
      </c>
      <c r="BI164" s="101">
        <f>IF(U164="nulová",N164,0)</f>
        <v>0</v>
      </c>
      <c r="BJ164" s="13" t="s">
        <v>153</v>
      </c>
      <c r="BK164" s="164">
        <f>ROUND(L164*K164,3)</f>
        <v>0</v>
      </c>
      <c r="BL164" s="13" t="s">
        <v>237</v>
      </c>
      <c r="BM164" s="13" t="s">
        <v>265</v>
      </c>
    </row>
    <row r="165" spans="2:65" s="1" customFormat="1" ht="31.5" customHeight="1">
      <c r="B165" s="126"/>
      <c r="C165" s="156" t="s">
        <v>266</v>
      </c>
      <c r="D165" s="156" t="s">
        <v>175</v>
      </c>
      <c r="E165" s="157" t="s">
        <v>267</v>
      </c>
      <c r="F165" s="241" t="s">
        <v>268</v>
      </c>
      <c r="G165" s="242"/>
      <c r="H165" s="242"/>
      <c r="I165" s="242"/>
      <c r="J165" s="158" t="s">
        <v>206</v>
      </c>
      <c r="K165" s="159">
        <v>71.935</v>
      </c>
      <c r="L165" s="243">
        <v>0</v>
      </c>
      <c r="M165" s="242"/>
      <c r="N165" s="244">
        <f>ROUND(L165*K165,3)</f>
        <v>0</v>
      </c>
      <c r="O165" s="242"/>
      <c r="P165" s="242"/>
      <c r="Q165" s="242"/>
      <c r="R165" s="128"/>
      <c r="T165" s="161" t="s">
        <v>18</v>
      </c>
      <c r="U165" s="39" t="s">
        <v>43</v>
      </c>
      <c r="V165" s="31"/>
      <c r="W165" s="162">
        <f>V165*K165</f>
        <v>0</v>
      </c>
      <c r="X165" s="162">
        <v>0.00054</v>
      </c>
      <c r="Y165" s="162">
        <f>X165*K165</f>
        <v>0.0388449</v>
      </c>
      <c r="Z165" s="162">
        <v>0</v>
      </c>
      <c r="AA165" s="163">
        <f>Z165*K165</f>
        <v>0</v>
      </c>
      <c r="AR165" s="13" t="s">
        <v>237</v>
      </c>
      <c r="AT165" s="13" t="s">
        <v>175</v>
      </c>
      <c r="AU165" s="13" t="s">
        <v>153</v>
      </c>
      <c r="AY165" s="13" t="s">
        <v>174</v>
      </c>
      <c r="BE165" s="101">
        <f>IF(U165="základná",N165,0)</f>
        <v>0</v>
      </c>
      <c r="BF165" s="101">
        <f>IF(U165="znížená",N165,0)</f>
        <v>0</v>
      </c>
      <c r="BG165" s="101">
        <f>IF(U165="zákl. prenesená",N165,0)</f>
        <v>0</v>
      </c>
      <c r="BH165" s="101">
        <f>IF(U165="zníž. prenesená",N165,0)</f>
        <v>0</v>
      </c>
      <c r="BI165" s="101">
        <f>IF(U165="nulová",N165,0)</f>
        <v>0</v>
      </c>
      <c r="BJ165" s="13" t="s">
        <v>153</v>
      </c>
      <c r="BK165" s="164">
        <f>ROUND(L165*K165,3)</f>
        <v>0</v>
      </c>
      <c r="BL165" s="13" t="s">
        <v>237</v>
      </c>
      <c r="BM165" s="13" t="s">
        <v>269</v>
      </c>
    </row>
    <row r="166" spans="2:65" s="1" customFormat="1" ht="22.5" customHeight="1">
      <c r="B166" s="126"/>
      <c r="C166" s="165" t="s">
        <v>270</v>
      </c>
      <c r="D166" s="165" t="s">
        <v>242</v>
      </c>
      <c r="E166" s="166" t="s">
        <v>271</v>
      </c>
      <c r="F166" s="248" t="s">
        <v>272</v>
      </c>
      <c r="G166" s="249"/>
      <c r="H166" s="249"/>
      <c r="I166" s="249"/>
      <c r="J166" s="167" t="s">
        <v>206</v>
      </c>
      <c r="K166" s="168">
        <v>82.725</v>
      </c>
      <c r="L166" s="250">
        <v>0</v>
      </c>
      <c r="M166" s="249"/>
      <c r="N166" s="251">
        <f>ROUND(L166*K166,3)</f>
        <v>0</v>
      </c>
      <c r="O166" s="242"/>
      <c r="P166" s="242"/>
      <c r="Q166" s="242"/>
      <c r="R166" s="128"/>
      <c r="T166" s="161" t="s">
        <v>18</v>
      </c>
      <c r="U166" s="39" t="s">
        <v>43</v>
      </c>
      <c r="V166" s="31"/>
      <c r="W166" s="162">
        <f>V166*K166</f>
        <v>0</v>
      </c>
      <c r="X166" s="162">
        <v>0.00388</v>
      </c>
      <c r="Y166" s="162">
        <f>X166*K166</f>
        <v>0.320973</v>
      </c>
      <c r="Z166" s="162">
        <v>0</v>
      </c>
      <c r="AA166" s="163">
        <f>Z166*K166</f>
        <v>0</v>
      </c>
      <c r="AR166" s="13" t="s">
        <v>264</v>
      </c>
      <c r="AT166" s="13" t="s">
        <v>242</v>
      </c>
      <c r="AU166" s="13" t="s">
        <v>153</v>
      </c>
      <c r="AY166" s="13" t="s">
        <v>174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13" t="s">
        <v>153</v>
      </c>
      <c r="BK166" s="164">
        <f>ROUND(L166*K166,3)</f>
        <v>0</v>
      </c>
      <c r="BL166" s="13" t="s">
        <v>237</v>
      </c>
      <c r="BM166" s="13" t="s">
        <v>273</v>
      </c>
    </row>
    <row r="167" spans="2:65" s="1" customFormat="1" ht="31.5" customHeight="1">
      <c r="B167" s="126"/>
      <c r="C167" s="156" t="s">
        <v>274</v>
      </c>
      <c r="D167" s="156" t="s">
        <v>175</v>
      </c>
      <c r="E167" s="157" t="s">
        <v>275</v>
      </c>
      <c r="F167" s="241" t="s">
        <v>276</v>
      </c>
      <c r="G167" s="242"/>
      <c r="H167" s="242"/>
      <c r="I167" s="242"/>
      <c r="J167" s="158" t="s">
        <v>277</v>
      </c>
      <c r="K167" s="160">
        <v>0</v>
      </c>
      <c r="L167" s="243">
        <v>0</v>
      </c>
      <c r="M167" s="242"/>
      <c r="N167" s="244">
        <f>ROUND(L167*K167,3)</f>
        <v>0</v>
      </c>
      <c r="O167" s="242"/>
      <c r="P167" s="242"/>
      <c r="Q167" s="242"/>
      <c r="R167" s="128"/>
      <c r="T167" s="161" t="s">
        <v>18</v>
      </c>
      <c r="U167" s="39" t="s">
        <v>43</v>
      </c>
      <c r="V167" s="31"/>
      <c r="W167" s="162">
        <f>V167*K167</f>
        <v>0</v>
      </c>
      <c r="X167" s="162">
        <v>0</v>
      </c>
      <c r="Y167" s="162">
        <f>X167*K167</f>
        <v>0</v>
      </c>
      <c r="Z167" s="162">
        <v>0</v>
      </c>
      <c r="AA167" s="163">
        <f>Z167*K167</f>
        <v>0</v>
      </c>
      <c r="AR167" s="13" t="s">
        <v>237</v>
      </c>
      <c r="AT167" s="13" t="s">
        <v>175</v>
      </c>
      <c r="AU167" s="13" t="s">
        <v>153</v>
      </c>
      <c r="AY167" s="13" t="s">
        <v>174</v>
      </c>
      <c r="BE167" s="101">
        <f>IF(U167="základná",N167,0)</f>
        <v>0</v>
      </c>
      <c r="BF167" s="101">
        <f>IF(U167="znížená",N167,0)</f>
        <v>0</v>
      </c>
      <c r="BG167" s="101">
        <f>IF(U167="zákl. prenesená",N167,0)</f>
        <v>0</v>
      </c>
      <c r="BH167" s="101">
        <f>IF(U167="zníž. prenesená",N167,0)</f>
        <v>0</v>
      </c>
      <c r="BI167" s="101">
        <f>IF(U167="nulová",N167,0)</f>
        <v>0</v>
      </c>
      <c r="BJ167" s="13" t="s">
        <v>153</v>
      </c>
      <c r="BK167" s="164">
        <f>ROUND(L167*K167,3)</f>
        <v>0</v>
      </c>
      <c r="BL167" s="13" t="s">
        <v>237</v>
      </c>
      <c r="BM167" s="13" t="s">
        <v>278</v>
      </c>
    </row>
    <row r="168" spans="2:63" s="9" customFormat="1" ht="29.25" customHeight="1">
      <c r="B168" s="145"/>
      <c r="C168" s="146"/>
      <c r="D168" s="155" t="s">
        <v>139</v>
      </c>
      <c r="E168" s="155"/>
      <c r="F168" s="155"/>
      <c r="G168" s="155"/>
      <c r="H168" s="155"/>
      <c r="I168" s="155"/>
      <c r="J168" s="155"/>
      <c r="K168" s="155"/>
      <c r="L168" s="155"/>
      <c r="M168" s="155"/>
      <c r="N168" s="259">
        <f>BK168</f>
        <v>0</v>
      </c>
      <c r="O168" s="260"/>
      <c r="P168" s="260"/>
      <c r="Q168" s="260"/>
      <c r="R168" s="148"/>
      <c r="T168" s="149"/>
      <c r="U168" s="146"/>
      <c r="V168" s="146"/>
      <c r="W168" s="150">
        <f>SUM(W169:W170)</f>
        <v>0</v>
      </c>
      <c r="X168" s="146"/>
      <c r="Y168" s="150">
        <f>SUM(Y169:Y170)</f>
        <v>0</v>
      </c>
      <c r="Z168" s="146"/>
      <c r="AA168" s="151">
        <f>SUM(AA169:AA170)</f>
        <v>0</v>
      </c>
      <c r="AR168" s="152" t="s">
        <v>153</v>
      </c>
      <c r="AT168" s="153" t="s">
        <v>75</v>
      </c>
      <c r="AU168" s="153" t="s">
        <v>83</v>
      </c>
      <c r="AY168" s="152" t="s">
        <v>174</v>
      </c>
      <c r="BK168" s="154">
        <f>SUM(BK169:BK170)</f>
        <v>0</v>
      </c>
    </row>
    <row r="169" spans="2:65" s="1" customFormat="1" ht="22.5" customHeight="1">
      <c r="B169" s="126"/>
      <c r="C169" s="156" t="s">
        <v>279</v>
      </c>
      <c r="D169" s="156" t="s">
        <v>175</v>
      </c>
      <c r="E169" s="157" t="s">
        <v>280</v>
      </c>
      <c r="F169" s="241" t="s">
        <v>281</v>
      </c>
      <c r="G169" s="242"/>
      <c r="H169" s="242"/>
      <c r="I169" s="242"/>
      <c r="J169" s="158" t="s">
        <v>206</v>
      </c>
      <c r="K169" s="159">
        <v>60</v>
      </c>
      <c r="L169" s="243">
        <v>0</v>
      </c>
      <c r="M169" s="242"/>
      <c r="N169" s="244">
        <f>ROUND(L169*K169,3)</f>
        <v>0</v>
      </c>
      <c r="O169" s="242"/>
      <c r="P169" s="242"/>
      <c r="Q169" s="242"/>
      <c r="R169" s="128"/>
      <c r="T169" s="161" t="s">
        <v>18</v>
      </c>
      <c r="U169" s="39" t="s">
        <v>43</v>
      </c>
      <c r="V169" s="31"/>
      <c r="W169" s="162">
        <f>V169*K169</f>
        <v>0</v>
      </c>
      <c r="X169" s="162">
        <v>0</v>
      </c>
      <c r="Y169" s="162">
        <f>X169*K169</f>
        <v>0</v>
      </c>
      <c r="Z169" s="162">
        <v>0</v>
      </c>
      <c r="AA169" s="163">
        <f>Z169*K169</f>
        <v>0</v>
      </c>
      <c r="AR169" s="13" t="s">
        <v>237</v>
      </c>
      <c r="AT169" s="13" t="s">
        <v>175</v>
      </c>
      <c r="AU169" s="13" t="s">
        <v>153</v>
      </c>
      <c r="AY169" s="13" t="s">
        <v>174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153</v>
      </c>
      <c r="BK169" s="164">
        <f>ROUND(L169*K169,3)</f>
        <v>0</v>
      </c>
      <c r="BL169" s="13" t="s">
        <v>237</v>
      </c>
      <c r="BM169" s="13" t="s">
        <v>282</v>
      </c>
    </row>
    <row r="170" spans="2:65" s="1" customFormat="1" ht="31.5" customHeight="1">
      <c r="B170" s="126"/>
      <c r="C170" s="156" t="s">
        <v>283</v>
      </c>
      <c r="D170" s="156" t="s">
        <v>175</v>
      </c>
      <c r="E170" s="157" t="s">
        <v>284</v>
      </c>
      <c r="F170" s="241" t="s">
        <v>285</v>
      </c>
      <c r="G170" s="242"/>
      <c r="H170" s="242"/>
      <c r="I170" s="242"/>
      <c r="J170" s="158" t="s">
        <v>277</v>
      </c>
      <c r="K170" s="160">
        <v>0</v>
      </c>
      <c r="L170" s="243">
        <v>0</v>
      </c>
      <c r="M170" s="242"/>
      <c r="N170" s="244">
        <f>ROUND(L170*K170,3)</f>
        <v>0</v>
      </c>
      <c r="O170" s="242"/>
      <c r="P170" s="242"/>
      <c r="Q170" s="242"/>
      <c r="R170" s="128"/>
      <c r="T170" s="161" t="s">
        <v>18</v>
      </c>
      <c r="U170" s="39" t="s">
        <v>43</v>
      </c>
      <c r="V170" s="31"/>
      <c r="W170" s="162">
        <f>V170*K170</f>
        <v>0</v>
      </c>
      <c r="X170" s="162">
        <v>0</v>
      </c>
      <c r="Y170" s="162">
        <f>X170*K170</f>
        <v>0</v>
      </c>
      <c r="Z170" s="162">
        <v>0</v>
      </c>
      <c r="AA170" s="163">
        <f>Z170*K170</f>
        <v>0</v>
      </c>
      <c r="AR170" s="13" t="s">
        <v>237</v>
      </c>
      <c r="AT170" s="13" t="s">
        <v>175</v>
      </c>
      <c r="AU170" s="13" t="s">
        <v>153</v>
      </c>
      <c r="AY170" s="13" t="s">
        <v>174</v>
      </c>
      <c r="BE170" s="101">
        <f>IF(U170="základná",N170,0)</f>
        <v>0</v>
      </c>
      <c r="BF170" s="101">
        <f>IF(U170="znížená",N170,0)</f>
        <v>0</v>
      </c>
      <c r="BG170" s="101">
        <f>IF(U170="zákl. prenesená",N170,0)</f>
        <v>0</v>
      </c>
      <c r="BH170" s="101">
        <f>IF(U170="zníž. prenesená",N170,0)</f>
        <v>0</v>
      </c>
      <c r="BI170" s="101">
        <f>IF(U170="nulová",N170,0)</f>
        <v>0</v>
      </c>
      <c r="BJ170" s="13" t="s">
        <v>153</v>
      </c>
      <c r="BK170" s="164">
        <f>ROUND(L170*K170,3)</f>
        <v>0</v>
      </c>
      <c r="BL170" s="13" t="s">
        <v>237</v>
      </c>
      <c r="BM170" s="13" t="s">
        <v>286</v>
      </c>
    </row>
    <row r="171" spans="2:63" s="9" customFormat="1" ht="29.25" customHeight="1">
      <c r="B171" s="145"/>
      <c r="C171" s="146"/>
      <c r="D171" s="155" t="s">
        <v>140</v>
      </c>
      <c r="E171" s="155"/>
      <c r="F171" s="155"/>
      <c r="G171" s="155"/>
      <c r="H171" s="155"/>
      <c r="I171" s="155"/>
      <c r="J171" s="155"/>
      <c r="K171" s="155"/>
      <c r="L171" s="155"/>
      <c r="M171" s="155"/>
      <c r="N171" s="259">
        <f>BK171</f>
        <v>0</v>
      </c>
      <c r="O171" s="260"/>
      <c r="P171" s="260"/>
      <c r="Q171" s="260"/>
      <c r="R171" s="148"/>
      <c r="T171" s="149"/>
      <c r="U171" s="146"/>
      <c r="V171" s="146"/>
      <c r="W171" s="150">
        <f>SUM(W172:W188)</f>
        <v>0</v>
      </c>
      <c r="X171" s="146"/>
      <c r="Y171" s="150">
        <f>SUM(Y172:Y188)</f>
        <v>0.6042452</v>
      </c>
      <c r="Z171" s="146"/>
      <c r="AA171" s="151">
        <f>SUM(AA172:AA188)</f>
        <v>0</v>
      </c>
      <c r="AR171" s="152" t="s">
        <v>153</v>
      </c>
      <c r="AT171" s="153" t="s">
        <v>75</v>
      </c>
      <c r="AU171" s="153" t="s">
        <v>83</v>
      </c>
      <c r="AY171" s="152" t="s">
        <v>174</v>
      </c>
      <c r="BK171" s="154">
        <f>SUM(BK172:BK188)</f>
        <v>0</v>
      </c>
    </row>
    <row r="172" spans="2:65" s="1" customFormat="1" ht="31.5" customHeight="1">
      <c r="B172" s="126"/>
      <c r="C172" s="156" t="s">
        <v>287</v>
      </c>
      <c r="D172" s="156" t="s">
        <v>175</v>
      </c>
      <c r="E172" s="157" t="s">
        <v>288</v>
      </c>
      <c r="F172" s="241" t="s">
        <v>289</v>
      </c>
      <c r="G172" s="242"/>
      <c r="H172" s="242"/>
      <c r="I172" s="242"/>
      <c r="J172" s="158" t="s">
        <v>206</v>
      </c>
      <c r="K172" s="159">
        <v>37.06</v>
      </c>
      <c r="L172" s="243">
        <v>0</v>
      </c>
      <c r="M172" s="242"/>
      <c r="N172" s="244">
        <f aca="true" t="shared" si="15" ref="N172:N188">ROUND(L172*K172,3)</f>
        <v>0</v>
      </c>
      <c r="O172" s="242"/>
      <c r="P172" s="242"/>
      <c r="Q172" s="242"/>
      <c r="R172" s="128"/>
      <c r="T172" s="161" t="s">
        <v>18</v>
      </c>
      <c r="U172" s="39" t="s">
        <v>43</v>
      </c>
      <c r="V172" s="31"/>
      <c r="W172" s="162">
        <f aca="true" t="shared" si="16" ref="W172:W188">V172*K172</f>
        <v>0</v>
      </c>
      <c r="X172" s="162">
        <v>0.0003</v>
      </c>
      <c r="Y172" s="162">
        <f aca="true" t="shared" si="17" ref="Y172:Y188">X172*K172</f>
        <v>0.011118</v>
      </c>
      <c r="Z172" s="162">
        <v>0</v>
      </c>
      <c r="AA172" s="163">
        <f aca="true" t="shared" si="18" ref="AA172:AA188">Z172*K172</f>
        <v>0</v>
      </c>
      <c r="AR172" s="13" t="s">
        <v>237</v>
      </c>
      <c r="AT172" s="13" t="s">
        <v>175</v>
      </c>
      <c r="AU172" s="13" t="s">
        <v>153</v>
      </c>
      <c r="AY172" s="13" t="s">
        <v>174</v>
      </c>
      <c r="BE172" s="101">
        <f aca="true" t="shared" si="19" ref="BE172:BE188">IF(U172="základná",N172,0)</f>
        <v>0</v>
      </c>
      <c r="BF172" s="101">
        <f aca="true" t="shared" si="20" ref="BF172:BF188">IF(U172="znížená",N172,0)</f>
        <v>0</v>
      </c>
      <c r="BG172" s="101">
        <f aca="true" t="shared" si="21" ref="BG172:BG188">IF(U172="zákl. prenesená",N172,0)</f>
        <v>0</v>
      </c>
      <c r="BH172" s="101">
        <f aca="true" t="shared" si="22" ref="BH172:BH188">IF(U172="zníž. prenesená",N172,0)</f>
        <v>0</v>
      </c>
      <c r="BI172" s="101">
        <f aca="true" t="shared" si="23" ref="BI172:BI188">IF(U172="nulová",N172,0)</f>
        <v>0</v>
      </c>
      <c r="BJ172" s="13" t="s">
        <v>153</v>
      </c>
      <c r="BK172" s="164">
        <f aca="true" t="shared" si="24" ref="BK172:BK188">ROUND(L172*K172,3)</f>
        <v>0</v>
      </c>
      <c r="BL172" s="13" t="s">
        <v>237</v>
      </c>
      <c r="BM172" s="13" t="s">
        <v>290</v>
      </c>
    </row>
    <row r="173" spans="2:65" s="1" customFormat="1" ht="31.5" customHeight="1">
      <c r="B173" s="126"/>
      <c r="C173" s="165" t="s">
        <v>291</v>
      </c>
      <c r="D173" s="165" t="s">
        <v>242</v>
      </c>
      <c r="E173" s="166" t="s">
        <v>292</v>
      </c>
      <c r="F173" s="248" t="s">
        <v>293</v>
      </c>
      <c r="G173" s="249"/>
      <c r="H173" s="249"/>
      <c r="I173" s="249"/>
      <c r="J173" s="167" t="s">
        <v>206</v>
      </c>
      <c r="K173" s="168">
        <v>37.801</v>
      </c>
      <c r="L173" s="250">
        <v>0</v>
      </c>
      <c r="M173" s="249"/>
      <c r="N173" s="251">
        <f t="shared" si="15"/>
        <v>0</v>
      </c>
      <c r="O173" s="242"/>
      <c r="P173" s="242"/>
      <c r="Q173" s="242"/>
      <c r="R173" s="128"/>
      <c r="T173" s="161" t="s">
        <v>18</v>
      </c>
      <c r="U173" s="39" t="s">
        <v>43</v>
      </c>
      <c r="V173" s="31"/>
      <c r="W173" s="162">
        <f t="shared" si="16"/>
        <v>0</v>
      </c>
      <c r="X173" s="162">
        <v>0.003</v>
      </c>
      <c r="Y173" s="162">
        <f t="shared" si="17"/>
        <v>0.113403</v>
      </c>
      <c r="Z173" s="162">
        <v>0</v>
      </c>
      <c r="AA173" s="163">
        <f t="shared" si="18"/>
        <v>0</v>
      </c>
      <c r="AR173" s="13" t="s">
        <v>264</v>
      </c>
      <c r="AT173" s="13" t="s">
        <v>242</v>
      </c>
      <c r="AU173" s="13" t="s">
        <v>153</v>
      </c>
      <c r="AY173" s="13" t="s">
        <v>174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3" t="s">
        <v>153</v>
      </c>
      <c r="BK173" s="164">
        <f t="shared" si="24"/>
        <v>0</v>
      </c>
      <c r="BL173" s="13" t="s">
        <v>237</v>
      </c>
      <c r="BM173" s="13" t="s">
        <v>294</v>
      </c>
    </row>
    <row r="174" spans="2:65" s="1" customFormat="1" ht="31.5" customHeight="1">
      <c r="B174" s="126"/>
      <c r="C174" s="156" t="s">
        <v>295</v>
      </c>
      <c r="D174" s="156" t="s">
        <v>175</v>
      </c>
      <c r="E174" s="157" t="s">
        <v>296</v>
      </c>
      <c r="F174" s="241" t="s">
        <v>297</v>
      </c>
      <c r="G174" s="242"/>
      <c r="H174" s="242"/>
      <c r="I174" s="242"/>
      <c r="J174" s="158" t="s">
        <v>178</v>
      </c>
      <c r="K174" s="159">
        <v>57.15</v>
      </c>
      <c r="L174" s="243">
        <v>0</v>
      </c>
      <c r="M174" s="242"/>
      <c r="N174" s="244">
        <f t="shared" si="15"/>
        <v>0</v>
      </c>
      <c r="O174" s="242"/>
      <c r="P174" s="242"/>
      <c r="Q174" s="242"/>
      <c r="R174" s="128"/>
      <c r="T174" s="161" t="s">
        <v>18</v>
      </c>
      <c r="U174" s="39" t="s">
        <v>43</v>
      </c>
      <c r="V174" s="31"/>
      <c r="W174" s="162">
        <f t="shared" si="16"/>
        <v>0</v>
      </c>
      <c r="X174" s="162">
        <v>0</v>
      </c>
      <c r="Y174" s="162">
        <f t="shared" si="17"/>
        <v>0</v>
      </c>
      <c r="Z174" s="162">
        <v>0</v>
      </c>
      <c r="AA174" s="163">
        <f t="shared" si="18"/>
        <v>0</v>
      </c>
      <c r="AR174" s="13" t="s">
        <v>237</v>
      </c>
      <c r="AT174" s="13" t="s">
        <v>175</v>
      </c>
      <c r="AU174" s="13" t="s">
        <v>153</v>
      </c>
      <c r="AY174" s="13" t="s">
        <v>174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3" t="s">
        <v>153</v>
      </c>
      <c r="BK174" s="164">
        <f t="shared" si="24"/>
        <v>0</v>
      </c>
      <c r="BL174" s="13" t="s">
        <v>237</v>
      </c>
      <c r="BM174" s="13" t="s">
        <v>298</v>
      </c>
    </row>
    <row r="175" spans="2:65" s="1" customFormat="1" ht="22.5" customHeight="1">
      <c r="B175" s="126"/>
      <c r="C175" s="165" t="s">
        <v>299</v>
      </c>
      <c r="D175" s="165" t="s">
        <v>242</v>
      </c>
      <c r="E175" s="166" t="s">
        <v>300</v>
      </c>
      <c r="F175" s="248" t="s">
        <v>301</v>
      </c>
      <c r="G175" s="249"/>
      <c r="H175" s="249"/>
      <c r="I175" s="249"/>
      <c r="J175" s="167" t="s">
        <v>235</v>
      </c>
      <c r="K175" s="168">
        <v>58</v>
      </c>
      <c r="L175" s="250">
        <v>0</v>
      </c>
      <c r="M175" s="249"/>
      <c r="N175" s="251">
        <f t="shared" si="15"/>
        <v>0</v>
      </c>
      <c r="O175" s="242"/>
      <c r="P175" s="242"/>
      <c r="Q175" s="242"/>
      <c r="R175" s="128"/>
      <c r="T175" s="161" t="s">
        <v>18</v>
      </c>
      <c r="U175" s="39" t="s">
        <v>43</v>
      </c>
      <c r="V175" s="31"/>
      <c r="W175" s="162">
        <f t="shared" si="16"/>
        <v>0</v>
      </c>
      <c r="X175" s="162">
        <v>0.001</v>
      </c>
      <c r="Y175" s="162">
        <f t="shared" si="17"/>
        <v>0.058</v>
      </c>
      <c r="Z175" s="162">
        <v>0</v>
      </c>
      <c r="AA175" s="163">
        <f t="shared" si="18"/>
        <v>0</v>
      </c>
      <c r="AR175" s="13" t="s">
        <v>264</v>
      </c>
      <c r="AT175" s="13" t="s">
        <v>242</v>
      </c>
      <c r="AU175" s="13" t="s">
        <v>153</v>
      </c>
      <c r="AY175" s="13" t="s">
        <v>174</v>
      </c>
      <c r="BE175" s="101">
        <f t="shared" si="19"/>
        <v>0</v>
      </c>
      <c r="BF175" s="101">
        <f t="shared" si="20"/>
        <v>0</v>
      </c>
      <c r="BG175" s="101">
        <f t="shared" si="21"/>
        <v>0</v>
      </c>
      <c r="BH175" s="101">
        <f t="shared" si="22"/>
        <v>0</v>
      </c>
      <c r="BI175" s="101">
        <f t="shared" si="23"/>
        <v>0</v>
      </c>
      <c r="BJ175" s="13" t="s">
        <v>153</v>
      </c>
      <c r="BK175" s="164">
        <f t="shared" si="24"/>
        <v>0</v>
      </c>
      <c r="BL175" s="13" t="s">
        <v>237</v>
      </c>
      <c r="BM175" s="13" t="s">
        <v>302</v>
      </c>
    </row>
    <row r="176" spans="2:65" s="1" customFormat="1" ht="31.5" customHeight="1">
      <c r="B176" s="126"/>
      <c r="C176" s="156" t="s">
        <v>264</v>
      </c>
      <c r="D176" s="156" t="s">
        <v>175</v>
      </c>
      <c r="E176" s="157" t="s">
        <v>303</v>
      </c>
      <c r="F176" s="241" t="s">
        <v>304</v>
      </c>
      <c r="G176" s="242"/>
      <c r="H176" s="242"/>
      <c r="I176" s="242"/>
      <c r="J176" s="158" t="s">
        <v>206</v>
      </c>
      <c r="K176" s="159">
        <v>48.38</v>
      </c>
      <c r="L176" s="243">
        <v>0</v>
      </c>
      <c r="M176" s="242"/>
      <c r="N176" s="244">
        <f t="shared" si="15"/>
        <v>0</v>
      </c>
      <c r="O176" s="242"/>
      <c r="P176" s="242"/>
      <c r="Q176" s="242"/>
      <c r="R176" s="128"/>
      <c r="T176" s="161" t="s">
        <v>18</v>
      </c>
      <c r="U176" s="39" t="s">
        <v>43</v>
      </c>
      <c r="V176" s="31"/>
      <c r="W176" s="162">
        <f t="shared" si="16"/>
        <v>0</v>
      </c>
      <c r="X176" s="162">
        <v>0</v>
      </c>
      <c r="Y176" s="162">
        <f t="shared" si="17"/>
        <v>0</v>
      </c>
      <c r="Z176" s="162">
        <v>0</v>
      </c>
      <c r="AA176" s="163">
        <f t="shared" si="18"/>
        <v>0</v>
      </c>
      <c r="AR176" s="13" t="s">
        <v>237</v>
      </c>
      <c r="AT176" s="13" t="s">
        <v>175</v>
      </c>
      <c r="AU176" s="13" t="s">
        <v>153</v>
      </c>
      <c r="AY176" s="13" t="s">
        <v>174</v>
      </c>
      <c r="BE176" s="101">
        <f t="shared" si="19"/>
        <v>0</v>
      </c>
      <c r="BF176" s="101">
        <f t="shared" si="20"/>
        <v>0</v>
      </c>
      <c r="BG176" s="101">
        <f t="shared" si="21"/>
        <v>0</v>
      </c>
      <c r="BH176" s="101">
        <f t="shared" si="22"/>
        <v>0</v>
      </c>
      <c r="BI176" s="101">
        <f t="shared" si="23"/>
        <v>0</v>
      </c>
      <c r="BJ176" s="13" t="s">
        <v>153</v>
      </c>
      <c r="BK176" s="164">
        <f t="shared" si="24"/>
        <v>0</v>
      </c>
      <c r="BL176" s="13" t="s">
        <v>237</v>
      </c>
      <c r="BM176" s="13" t="s">
        <v>305</v>
      </c>
    </row>
    <row r="177" spans="2:65" s="1" customFormat="1" ht="22.5" customHeight="1">
      <c r="B177" s="126"/>
      <c r="C177" s="165" t="s">
        <v>306</v>
      </c>
      <c r="D177" s="165" t="s">
        <v>242</v>
      </c>
      <c r="E177" s="166" t="s">
        <v>307</v>
      </c>
      <c r="F177" s="248" t="s">
        <v>308</v>
      </c>
      <c r="G177" s="249"/>
      <c r="H177" s="249"/>
      <c r="I177" s="249"/>
      <c r="J177" s="167" t="s">
        <v>206</v>
      </c>
      <c r="K177" s="168">
        <v>49.348</v>
      </c>
      <c r="L177" s="250">
        <v>0</v>
      </c>
      <c r="M177" s="249"/>
      <c r="N177" s="251">
        <f t="shared" si="15"/>
        <v>0</v>
      </c>
      <c r="O177" s="242"/>
      <c r="P177" s="242"/>
      <c r="Q177" s="242"/>
      <c r="R177" s="128"/>
      <c r="T177" s="161" t="s">
        <v>18</v>
      </c>
      <c r="U177" s="39" t="s">
        <v>43</v>
      </c>
      <c r="V177" s="31"/>
      <c r="W177" s="162">
        <f t="shared" si="16"/>
        <v>0</v>
      </c>
      <c r="X177" s="162">
        <v>0.00195</v>
      </c>
      <c r="Y177" s="162">
        <f t="shared" si="17"/>
        <v>0.0962286</v>
      </c>
      <c r="Z177" s="162">
        <v>0</v>
      </c>
      <c r="AA177" s="163">
        <f t="shared" si="18"/>
        <v>0</v>
      </c>
      <c r="AR177" s="13" t="s">
        <v>264</v>
      </c>
      <c r="AT177" s="13" t="s">
        <v>242</v>
      </c>
      <c r="AU177" s="13" t="s">
        <v>153</v>
      </c>
      <c r="AY177" s="13" t="s">
        <v>174</v>
      </c>
      <c r="BE177" s="101">
        <f t="shared" si="19"/>
        <v>0</v>
      </c>
      <c r="BF177" s="101">
        <f t="shared" si="20"/>
        <v>0</v>
      </c>
      <c r="BG177" s="101">
        <f t="shared" si="21"/>
        <v>0</v>
      </c>
      <c r="BH177" s="101">
        <f t="shared" si="22"/>
        <v>0</v>
      </c>
      <c r="BI177" s="101">
        <f t="shared" si="23"/>
        <v>0</v>
      </c>
      <c r="BJ177" s="13" t="s">
        <v>153</v>
      </c>
      <c r="BK177" s="164">
        <f t="shared" si="24"/>
        <v>0</v>
      </c>
      <c r="BL177" s="13" t="s">
        <v>237</v>
      </c>
      <c r="BM177" s="13" t="s">
        <v>309</v>
      </c>
    </row>
    <row r="178" spans="2:65" s="1" customFormat="1" ht="31.5" customHeight="1">
      <c r="B178" s="126"/>
      <c r="C178" s="156" t="s">
        <v>310</v>
      </c>
      <c r="D178" s="156" t="s">
        <v>175</v>
      </c>
      <c r="E178" s="157" t="s">
        <v>311</v>
      </c>
      <c r="F178" s="241" t="s">
        <v>312</v>
      </c>
      <c r="G178" s="242"/>
      <c r="H178" s="242"/>
      <c r="I178" s="242"/>
      <c r="J178" s="158" t="s">
        <v>206</v>
      </c>
      <c r="K178" s="159">
        <v>19.98</v>
      </c>
      <c r="L178" s="243">
        <v>0</v>
      </c>
      <c r="M178" s="242"/>
      <c r="N178" s="244">
        <f t="shared" si="15"/>
        <v>0</v>
      </c>
      <c r="O178" s="242"/>
      <c r="P178" s="242"/>
      <c r="Q178" s="242"/>
      <c r="R178" s="128"/>
      <c r="T178" s="161" t="s">
        <v>18</v>
      </c>
      <c r="U178" s="39" t="s">
        <v>43</v>
      </c>
      <c r="V178" s="31"/>
      <c r="W178" s="162">
        <f t="shared" si="16"/>
        <v>0</v>
      </c>
      <c r="X178" s="162">
        <v>0.00362</v>
      </c>
      <c r="Y178" s="162">
        <f t="shared" si="17"/>
        <v>0.0723276</v>
      </c>
      <c r="Z178" s="162">
        <v>0</v>
      </c>
      <c r="AA178" s="163">
        <f t="shared" si="18"/>
        <v>0</v>
      </c>
      <c r="AR178" s="13" t="s">
        <v>237</v>
      </c>
      <c r="AT178" s="13" t="s">
        <v>175</v>
      </c>
      <c r="AU178" s="13" t="s">
        <v>153</v>
      </c>
      <c r="AY178" s="13" t="s">
        <v>174</v>
      </c>
      <c r="BE178" s="101">
        <f t="shared" si="19"/>
        <v>0</v>
      </c>
      <c r="BF178" s="101">
        <f t="shared" si="20"/>
        <v>0</v>
      </c>
      <c r="BG178" s="101">
        <f t="shared" si="21"/>
        <v>0</v>
      </c>
      <c r="BH178" s="101">
        <f t="shared" si="22"/>
        <v>0</v>
      </c>
      <c r="BI178" s="101">
        <f t="shared" si="23"/>
        <v>0</v>
      </c>
      <c r="BJ178" s="13" t="s">
        <v>153</v>
      </c>
      <c r="BK178" s="164">
        <f t="shared" si="24"/>
        <v>0</v>
      </c>
      <c r="BL178" s="13" t="s">
        <v>237</v>
      </c>
      <c r="BM178" s="13" t="s">
        <v>313</v>
      </c>
    </row>
    <row r="179" spans="2:65" s="1" customFormat="1" ht="31.5" customHeight="1">
      <c r="B179" s="126"/>
      <c r="C179" s="165" t="s">
        <v>314</v>
      </c>
      <c r="D179" s="165" t="s">
        <v>242</v>
      </c>
      <c r="E179" s="166" t="s">
        <v>315</v>
      </c>
      <c r="F179" s="248" t="s">
        <v>316</v>
      </c>
      <c r="G179" s="249"/>
      <c r="H179" s="249"/>
      <c r="I179" s="249"/>
      <c r="J179" s="167" t="s">
        <v>206</v>
      </c>
      <c r="K179" s="168">
        <v>20.38</v>
      </c>
      <c r="L179" s="250">
        <v>0</v>
      </c>
      <c r="M179" s="249"/>
      <c r="N179" s="251">
        <f t="shared" si="15"/>
        <v>0</v>
      </c>
      <c r="O179" s="242"/>
      <c r="P179" s="242"/>
      <c r="Q179" s="242"/>
      <c r="R179" s="128"/>
      <c r="T179" s="161" t="s">
        <v>18</v>
      </c>
      <c r="U179" s="39" t="s">
        <v>43</v>
      </c>
      <c r="V179" s="31"/>
      <c r="W179" s="162">
        <f t="shared" si="16"/>
        <v>0</v>
      </c>
      <c r="X179" s="162">
        <v>0.0036</v>
      </c>
      <c r="Y179" s="162">
        <f t="shared" si="17"/>
        <v>0.07336799999999999</v>
      </c>
      <c r="Z179" s="162">
        <v>0</v>
      </c>
      <c r="AA179" s="163">
        <f t="shared" si="18"/>
        <v>0</v>
      </c>
      <c r="AR179" s="13" t="s">
        <v>264</v>
      </c>
      <c r="AT179" s="13" t="s">
        <v>242</v>
      </c>
      <c r="AU179" s="13" t="s">
        <v>153</v>
      </c>
      <c r="AY179" s="13" t="s">
        <v>174</v>
      </c>
      <c r="BE179" s="101">
        <f t="shared" si="19"/>
        <v>0</v>
      </c>
      <c r="BF179" s="101">
        <f t="shared" si="20"/>
        <v>0</v>
      </c>
      <c r="BG179" s="101">
        <f t="shared" si="21"/>
        <v>0</v>
      </c>
      <c r="BH179" s="101">
        <f t="shared" si="22"/>
        <v>0</v>
      </c>
      <c r="BI179" s="101">
        <f t="shared" si="23"/>
        <v>0</v>
      </c>
      <c r="BJ179" s="13" t="s">
        <v>153</v>
      </c>
      <c r="BK179" s="164">
        <f t="shared" si="24"/>
        <v>0</v>
      </c>
      <c r="BL179" s="13" t="s">
        <v>237</v>
      </c>
      <c r="BM179" s="13" t="s">
        <v>317</v>
      </c>
    </row>
    <row r="180" spans="2:65" s="1" customFormat="1" ht="31.5" customHeight="1">
      <c r="B180" s="126"/>
      <c r="C180" s="156" t="s">
        <v>318</v>
      </c>
      <c r="D180" s="156" t="s">
        <v>175</v>
      </c>
      <c r="E180" s="157" t="s">
        <v>319</v>
      </c>
      <c r="F180" s="241" t="s">
        <v>320</v>
      </c>
      <c r="G180" s="242"/>
      <c r="H180" s="242"/>
      <c r="I180" s="242"/>
      <c r="J180" s="158" t="s">
        <v>206</v>
      </c>
      <c r="K180" s="159">
        <v>95.35</v>
      </c>
      <c r="L180" s="243">
        <v>0</v>
      </c>
      <c r="M180" s="242"/>
      <c r="N180" s="244">
        <f t="shared" si="15"/>
        <v>0</v>
      </c>
      <c r="O180" s="242"/>
      <c r="P180" s="242"/>
      <c r="Q180" s="242"/>
      <c r="R180" s="128"/>
      <c r="T180" s="161" t="s">
        <v>18</v>
      </c>
      <c r="U180" s="39" t="s">
        <v>43</v>
      </c>
      <c r="V180" s="31"/>
      <c r="W180" s="162">
        <f t="shared" si="16"/>
        <v>0</v>
      </c>
      <c r="X180" s="162">
        <v>0</v>
      </c>
      <c r="Y180" s="162">
        <f t="shared" si="17"/>
        <v>0</v>
      </c>
      <c r="Z180" s="162">
        <v>0</v>
      </c>
      <c r="AA180" s="163">
        <f t="shared" si="18"/>
        <v>0</v>
      </c>
      <c r="AR180" s="13" t="s">
        <v>237</v>
      </c>
      <c r="AT180" s="13" t="s">
        <v>175</v>
      </c>
      <c r="AU180" s="13" t="s">
        <v>153</v>
      </c>
      <c r="AY180" s="13" t="s">
        <v>174</v>
      </c>
      <c r="BE180" s="101">
        <f t="shared" si="19"/>
        <v>0</v>
      </c>
      <c r="BF180" s="101">
        <f t="shared" si="20"/>
        <v>0</v>
      </c>
      <c r="BG180" s="101">
        <f t="shared" si="21"/>
        <v>0</v>
      </c>
      <c r="BH180" s="101">
        <f t="shared" si="22"/>
        <v>0</v>
      </c>
      <c r="BI180" s="101">
        <f t="shared" si="23"/>
        <v>0</v>
      </c>
      <c r="BJ180" s="13" t="s">
        <v>153</v>
      </c>
      <c r="BK180" s="164">
        <f t="shared" si="24"/>
        <v>0</v>
      </c>
      <c r="BL180" s="13" t="s">
        <v>237</v>
      </c>
      <c r="BM180" s="13" t="s">
        <v>321</v>
      </c>
    </row>
    <row r="181" spans="2:65" s="1" customFormat="1" ht="31.5" customHeight="1">
      <c r="B181" s="126"/>
      <c r="C181" s="165" t="s">
        <v>322</v>
      </c>
      <c r="D181" s="165" t="s">
        <v>242</v>
      </c>
      <c r="E181" s="166" t="s">
        <v>323</v>
      </c>
      <c r="F181" s="248" t="s">
        <v>324</v>
      </c>
      <c r="G181" s="249"/>
      <c r="H181" s="249"/>
      <c r="I181" s="249"/>
      <c r="J181" s="167" t="s">
        <v>235</v>
      </c>
      <c r="K181" s="168">
        <v>61</v>
      </c>
      <c r="L181" s="250">
        <v>0</v>
      </c>
      <c r="M181" s="249"/>
      <c r="N181" s="251">
        <f t="shared" si="15"/>
        <v>0</v>
      </c>
      <c r="O181" s="242"/>
      <c r="P181" s="242"/>
      <c r="Q181" s="242"/>
      <c r="R181" s="128"/>
      <c r="T181" s="161" t="s">
        <v>18</v>
      </c>
      <c r="U181" s="39" t="s">
        <v>43</v>
      </c>
      <c r="V181" s="31"/>
      <c r="W181" s="162">
        <f t="shared" si="16"/>
        <v>0</v>
      </c>
      <c r="X181" s="162">
        <v>0.001</v>
      </c>
      <c r="Y181" s="162">
        <f t="shared" si="17"/>
        <v>0.061</v>
      </c>
      <c r="Z181" s="162">
        <v>0</v>
      </c>
      <c r="AA181" s="163">
        <f t="shared" si="18"/>
        <v>0</v>
      </c>
      <c r="AR181" s="13" t="s">
        <v>264</v>
      </c>
      <c r="AT181" s="13" t="s">
        <v>242</v>
      </c>
      <c r="AU181" s="13" t="s">
        <v>153</v>
      </c>
      <c r="AY181" s="13" t="s">
        <v>174</v>
      </c>
      <c r="BE181" s="101">
        <f t="shared" si="19"/>
        <v>0</v>
      </c>
      <c r="BF181" s="101">
        <f t="shared" si="20"/>
        <v>0</v>
      </c>
      <c r="BG181" s="101">
        <f t="shared" si="21"/>
        <v>0</v>
      </c>
      <c r="BH181" s="101">
        <f t="shared" si="22"/>
        <v>0</v>
      </c>
      <c r="BI181" s="101">
        <f t="shared" si="23"/>
        <v>0</v>
      </c>
      <c r="BJ181" s="13" t="s">
        <v>153</v>
      </c>
      <c r="BK181" s="164">
        <f t="shared" si="24"/>
        <v>0</v>
      </c>
      <c r="BL181" s="13" t="s">
        <v>237</v>
      </c>
      <c r="BM181" s="13" t="s">
        <v>325</v>
      </c>
    </row>
    <row r="182" spans="2:65" s="1" customFormat="1" ht="31.5" customHeight="1">
      <c r="B182" s="126"/>
      <c r="C182" s="156" t="s">
        <v>326</v>
      </c>
      <c r="D182" s="156" t="s">
        <v>175</v>
      </c>
      <c r="E182" s="157" t="s">
        <v>327</v>
      </c>
      <c r="F182" s="241" t="s">
        <v>328</v>
      </c>
      <c r="G182" s="242"/>
      <c r="H182" s="242"/>
      <c r="I182" s="242"/>
      <c r="J182" s="158" t="s">
        <v>206</v>
      </c>
      <c r="K182" s="159">
        <v>45.25</v>
      </c>
      <c r="L182" s="243">
        <v>0</v>
      </c>
      <c r="M182" s="242"/>
      <c r="N182" s="244">
        <f t="shared" si="15"/>
        <v>0</v>
      </c>
      <c r="O182" s="242"/>
      <c r="P182" s="242"/>
      <c r="Q182" s="242"/>
      <c r="R182" s="128"/>
      <c r="T182" s="161" t="s">
        <v>18</v>
      </c>
      <c r="U182" s="39" t="s">
        <v>43</v>
      </c>
      <c r="V182" s="31"/>
      <c r="W182" s="162">
        <f t="shared" si="16"/>
        <v>0</v>
      </c>
      <c r="X182" s="162">
        <v>0</v>
      </c>
      <c r="Y182" s="162">
        <f t="shared" si="17"/>
        <v>0</v>
      </c>
      <c r="Z182" s="162">
        <v>0</v>
      </c>
      <c r="AA182" s="163">
        <f t="shared" si="18"/>
        <v>0</v>
      </c>
      <c r="AR182" s="13" t="s">
        <v>237</v>
      </c>
      <c r="AT182" s="13" t="s">
        <v>175</v>
      </c>
      <c r="AU182" s="13" t="s">
        <v>153</v>
      </c>
      <c r="AY182" s="13" t="s">
        <v>174</v>
      </c>
      <c r="BE182" s="101">
        <f t="shared" si="19"/>
        <v>0</v>
      </c>
      <c r="BF182" s="101">
        <f t="shared" si="20"/>
        <v>0</v>
      </c>
      <c r="BG182" s="101">
        <f t="shared" si="21"/>
        <v>0</v>
      </c>
      <c r="BH182" s="101">
        <f t="shared" si="22"/>
        <v>0</v>
      </c>
      <c r="BI182" s="101">
        <f t="shared" si="23"/>
        <v>0</v>
      </c>
      <c r="BJ182" s="13" t="s">
        <v>153</v>
      </c>
      <c r="BK182" s="164">
        <f t="shared" si="24"/>
        <v>0</v>
      </c>
      <c r="BL182" s="13" t="s">
        <v>237</v>
      </c>
      <c r="BM182" s="13" t="s">
        <v>329</v>
      </c>
    </row>
    <row r="183" spans="2:65" s="1" customFormat="1" ht="31.5" customHeight="1">
      <c r="B183" s="126"/>
      <c r="C183" s="165" t="s">
        <v>330</v>
      </c>
      <c r="D183" s="165" t="s">
        <v>242</v>
      </c>
      <c r="E183" s="166" t="s">
        <v>331</v>
      </c>
      <c r="F183" s="248" t="s">
        <v>332</v>
      </c>
      <c r="G183" s="249"/>
      <c r="H183" s="249"/>
      <c r="I183" s="249"/>
      <c r="J183" s="167" t="s">
        <v>235</v>
      </c>
      <c r="K183" s="168">
        <v>26</v>
      </c>
      <c r="L183" s="250">
        <v>0</v>
      </c>
      <c r="M183" s="249"/>
      <c r="N183" s="251">
        <f t="shared" si="15"/>
        <v>0</v>
      </c>
      <c r="O183" s="242"/>
      <c r="P183" s="242"/>
      <c r="Q183" s="242"/>
      <c r="R183" s="128"/>
      <c r="T183" s="161" t="s">
        <v>18</v>
      </c>
      <c r="U183" s="39" t="s">
        <v>43</v>
      </c>
      <c r="V183" s="31"/>
      <c r="W183" s="162">
        <f t="shared" si="16"/>
        <v>0</v>
      </c>
      <c r="X183" s="162">
        <v>0.001</v>
      </c>
      <c r="Y183" s="162">
        <f t="shared" si="17"/>
        <v>0.026000000000000002</v>
      </c>
      <c r="Z183" s="162">
        <v>0</v>
      </c>
      <c r="AA183" s="163">
        <f t="shared" si="18"/>
        <v>0</v>
      </c>
      <c r="AR183" s="13" t="s">
        <v>264</v>
      </c>
      <c r="AT183" s="13" t="s">
        <v>242</v>
      </c>
      <c r="AU183" s="13" t="s">
        <v>153</v>
      </c>
      <c r="AY183" s="13" t="s">
        <v>174</v>
      </c>
      <c r="BE183" s="101">
        <f t="shared" si="19"/>
        <v>0</v>
      </c>
      <c r="BF183" s="101">
        <f t="shared" si="20"/>
        <v>0</v>
      </c>
      <c r="BG183" s="101">
        <f t="shared" si="21"/>
        <v>0</v>
      </c>
      <c r="BH183" s="101">
        <f t="shared" si="22"/>
        <v>0</v>
      </c>
      <c r="BI183" s="101">
        <f t="shared" si="23"/>
        <v>0</v>
      </c>
      <c r="BJ183" s="13" t="s">
        <v>153</v>
      </c>
      <c r="BK183" s="164">
        <f t="shared" si="24"/>
        <v>0</v>
      </c>
      <c r="BL183" s="13" t="s">
        <v>237</v>
      </c>
      <c r="BM183" s="13" t="s">
        <v>333</v>
      </c>
    </row>
    <row r="184" spans="2:65" s="1" customFormat="1" ht="22.5" customHeight="1">
      <c r="B184" s="126"/>
      <c r="C184" s="156" t="s">
        <v>334</v>
      </c>
      <c r="D184" s="156" t="s">
        <v>175</v>
      </c>
      <c r="E184" s="157" t="s">
        <v>335</v>
      </c>
      <c r="F184" s="241" t="s">
        <v>336</v>
      </c>
      <c r="G184" s="242"/>
      <c r="H184" s="242"/>
      <c r="I184" s="242"/>
      <c r="J184" s="158" t="s">
        <v>206</v>
      </c>
      <c r="K184" s="159">
        <v>59.2</v>
      </c>
      <c r="L184" s="243">
        <v>0</v>
      </c>
      <c r="M184" s="242"/>
      <c r="N184" s="244">
        <f t="shared" si="15"/>
        <v>0</v>
      </c>
      <c r="O184" s="242"/>
      <c r="P184" s="242"/>
      <c r="Q184" s="242"/>
      <c r="R184" s="128"/>
      <c r="T184" s="161" t="s">
        <v>18</v>
      </c>
      <c r="U184" s="39" t="s">
        <v>43</v>
      </c>
      <c r="V184" s="31"/>
      <c r="W184" s="162">
        <f t="shared" si="16"/>
        <v>0</v>
      </c>
      <c r="X184" s="162">
        <v>0</v>
      </c>
      <c r="Y184" s="162">
        <f t="shared" si="17"/>
        <v>0</v>
      </c>
      <c r="Z184" s="162">
        <v>0</v>
      </c>
      <c r="AA184" s="163">
        <f t="shared" si="18"/>
        <v>0</v>
      </c>
      <c r="AR184" s="13" t="s">
        <v>237</v>
      </c>
      <c r="AT184" s="13" t="s">
        <v>175</v>
      </c>
      <c r="AU184" s="13" t="s">
        <v>153</v>
      </c>
      <c r="AY184" s="13" t="s">
        <v>174</v>
      </c>
      <c r="BE184" s="101">
        <f t="shared" si="19"/>
        <v>0</v>
      </c>
      <c r="BF184" s="101">
        <f t="shared" si="20"/>
        <v>0</v>
      </c>
      <c r="BG184" s="101">
        <f t="shared" si="21"/>
        <v>0</v>
      </c>
      <c r="BH184" s="101">
        <f t="shared" si="22"/>
        <v>0</v>
      </c>
      <c r="BI184" s="101">
        <f t="shared" si="23"/>
        <v>0</v>
      </c>
      <c r="BJ184" s="13" t="s">
        <v>153</v>
      </c>
      <c r="BK184" s="164">
        <f t="shared" si="24"/>
        <v>0</v>
      </c>
      <c r="BL184" s="13" t="s">
        <v>237</v>
      </c>
      <c r="BM184" s="13" t="s">
        <v>337</v>
      </c>
    </row>
    <row r="185" spans="2:65" s="1" customFormat="1" ht="22.5" customHeight="1">
      <c r="B185" s="126"/>
      <c r="C185" s="165" t="s">
        <v>338</v>
      </c>
      <c r="D185" s="165" t="s">
        <v>242</v>
      </c>
      <c r="E185" s="166" t="s">
        <v>339</v>
      </c>
      <c r="F185" s="248" t="s">
        <v>340</v>
      </c>
      <c r="G185" s="249"/>
      <c r="H185" s="249"/>
      <c r="I185" s="249"/>
      <c r="J185" s="167" t="s">
        <v>206</v>
      </c>
      <c r="K185" s="168">
        <v>65.75</v>
      </c>
      <c r="L185" s="250">
        <v>0</v>
      </c>
      <c r="M185" s="249"/>
      <c r="N185" s="251">
        <f t="shared" si="15"/>
        <v>0</v>
      </c>
      <c r="O185" s="242"/>
      <c r="P185" s="242"/>
      <c r="Q185" s="242"/>
      <c r="R185" s="128"/>
      <c r="T185" s="161" t="s">
        <v>18</v>
      </c>
      <c r="U185" s="39" t="s">
        <v>43</v>
      </c>
      <c r="V185" s="31"/>
      <c r="W185" s="162">
        <f t="shared" si="16"/>
        <v>0</v>
      </c>
      <c r="X185" s="162">
        <v>0.0008</v>
      </c>
      <c r="Y185" s="162">
        <f t="shared" si="17"/>
        <v>0.0526</v>
      </c>
      <c r="Z185" s="162">
        <v>0</v>
      </c>
      <c r="AA185" s="163">
        <f t="shared" si="18"/>
        <v>0</v>
      </c>
      <c r="AR185" s="13" t="s">
        <v>264</v>
      </c>
      <c r="AT185" s="13" t="s">
        <v>242</v>
      </c>
      <c r="AU185" s="13" t="s">
        <v>153</v>
      </c>
      <c r="AY185" s="13" t="s">
        <v>174</v>
      </c>
      <c r="BE185" s="101">
        <f t="shared" si="19"/>
        <v>0</v>
      </c>
      <c r="BF185" s="101">
        <f t="shared" si="20"/>
        <v>0</v>
      </c>
      <c r="BG185" s="101">
        <f t="shared" si="21"/>
        <v>0</v>
      </c>
      <c r="BH185" s="101">
        <f t="shared" si="22"/>
        <v>0</v>
      </c>
      <c r="BI185" s="101">
        <f t="shared" si="23"/>
        <v>0</v>
      </c>
      <c r="BJ185" s="13" t="s">
        <v>153</v>
      </c>
      <c r="BK185" s="164">
        <f t="shared" si="24"/>
        <v>0</v>
      </c>
      <c r="BL185" s="13" t="s">
        <v>237</v>
      </c>
      <c r="BM185" s="13" t="s">
        <v>341</v>
      </c>
    </row>
    <row r="186" spans="2:65" s="1" customFormat="1" ht="22.5" customHeight="1">
      <c r="B186" s="126"/>
      <c r="C186" s="165" t="s">
        <v>342</v>
      </c>
      <c r="D186" s="165" t="s">
        <v>242</v>
      </c>
      <c r="E186" s="166" t="s">
        <v>343</v>
      </c>
      <c r="F186" s="248" t="s">
        <v>344</v>
      </c>
      <c r="G186" s="249"/>
      <c r="H186" s="249"/>
      <c r="I186" s="249"/>
      <c r="J186" s="167" t="s">
        <v>345</v>
      </c>
      <c r="K186" s="168">
        <v>6</v>
      </c>
      <c r="L186" s="250">
        <v>0</v>
      </c>
      <c r="M186" s="249"/>
      <c r="N186" s="251">
        <f t="shared" si="15"/>
        <v>0</v>
      </c>
      <c r="O186" s="242"/>
      <c r="P186" s="242"/>
      <c r="Q186" s="242"/>
      <c r="R186" s="128"/>
      <c r="T186" s="161" t="s">
        <v>18</v>
      </c>
      <c r="U186" s="39" t="s">
        <v>43</v>
      </c>
      <c r="V186" s="31"/>
      <c r="W186" s="162">
        <f t="shared" si="16"/>
        <v>0</v>
      </c>
      <c r="X186" s="162">
        <v>0.0004</v>
      </c>
      <c r="Y186" s="162">
        <f t="shared" si="17"/>
        <v>0.0024000000000000002</v>
      </c>
      <c r="Z186" s="162">
        <v>0</v>
      </c>
      <c r="AA186" s="163">
        <f t="shared" si="18"/>
        <v>0</v>
      </c>
      <c r="AR186" s="13" t="s">
        <v>264</v>
      </c>
      <c r="AT186" s="13" t="s">
        <v>242</v>
      </c>
      <c r="AU186" s="13" t="s">
        <v>153</v>
      </c>
      <c r="AY186" s="13" t="s">
        <v>174</v>
      </c>
      <c r="BE186" s="101">
        <f t="shared" si="19"/>
        <v>0</v>
      </c>
      <c r="BF186" s="101">
        <f t="shared" si="20"/>
        <v>0</v>
      </c>
      <c r="BG186" s="101">
        <f t="shared" si="21"/>
        <v>0</v>
      </c>
      <c r="BH186" s="101">
        <f t="shared" si="22"/>
        <v>0</v>
      </c>
      <c r="BI186" s="101">
        <f t="shared" si="23"/>
        <v>0</v>
      </c>
      <c r="BJ186" s="13" t="s">
        <v>153</v>
      </c>
      <c r="BK186" s="164">
        <f t="shared" si="24"/>
        <v>0</v>
      </c>
      <c r="BL186" s="13" t="s">
        <v>237</v>
      </c>
      <c r="BM186" s="13" t="s">
        <v>346</v>
      </c>
    </row>
    <row r="187" spans="2:65" s="1" customFormat="1" ht="31.5" customHeight="1">
      <c r="B187" s="126"/>
      <c r="C187" s="165" t="s">
        <v>347</v>
      </c>
      <c r="D187" s="165" t="s">
        <v>242</v>
      </c>
      <c r="E187" s="166" t="s">
        <v>348</v>
      </c>
      <c r="F187" s="248" t="s">
        <v>349</v>
      </c>
      <c r="G187" s="249"/>
      <c r="H187" s="249"/>
      <c r="I187" s="249"/>
      <c r="J187" s="167" t="s">
        <v>350</v>
      </c>
      <c r="K187" s="168">
        <v>90</v>
      </c>
      <c r="L187" s="250">
        <v>0</v>
      </c>
      <c r="M187" s="249"/>
      <c r="N187" s="251">
        <f t="shared" si="15"/>
        <v>0</v>
      </c>
      <c r="O187" s="242"/>
      <c r="P187" s="242"/>
      <c r="Q187" s="242"/>
      <c r="R187" s="128"/>
      <c r="T187" s="161" t="s">
        <v>18</v>
      </c>
      <c r="U187" s="39" t="s">
        <v>43</v>
      </c>
      <c r="V187" s="31"/>
      <c r="W187" s="162">
        <f t="shared" si="16"/>
        <v>0</v>
      </c>
      <c r="X187" s="162">
        <v>0.00042</v>
      </c>
      <c r="Y187" s="162">
        <f t="shared" si="17"/>
        <v>0.0378</v>
      </c>
      <c r="Z187" s="162">
        <v>0</v>
      </c>
      <c r="AA187" s="163">
        <f t="shared" si="18"/>
        <v>0</v>
      </c>
      <c r="AR187" s="13" t="s">
        <v>264</v>
      </c>
      <c r="AT187" s="13" t="s">
        <v>242</v>
      </c>
      <c r="AU187" s="13" t="s">
        <v>153</v>
      </c>
      <c r="AY187" s="13" t="s">
        <v>174</v>
      </c>
      <c r="BE187" s="101">
        <f t="shared" si="19"/>
        <v>0</v>
      </c>
      <c r="BF187" s="101">
        <f t="shared" si="20"/>
        <v>0</v>
      </c>
      <c r="BG187" s="101">
        <f t="shared" si="21"/>
        <v>0</v>
      </c>
      <c r="BH187" s="101">
        <f t="shared" si="22"/>
        <v>0</v>
      </c>
      <c r="BI187" s="101">
        <f t="shared" si="23"/>
        <v>0</v>
      </c>
      <c r="BJ187" s="13" t="s">
        <v>153</v>
      </c>
      <c r="BK187" s="164">
        <f t="shared" si="24"/>
        <v>0</v>
      </c>
      <c r="BL187" s="13" t="s">
        <v>237</v>
      </c>
      <c r="BM187" s="13" t="s">
        <v>351</v>
      </c>
    </row>
    <row r="188" spans="2:65" s="1" customFormat="1" ht="31.5" customHeight="1">
      <c r="B188" s="126"/>
      <c r="C188" s="156" t="s">
        <v>352</v>
      </c>
      <c r="D188" s="156" t="s">
        <v>175</v>
      </c>
      <c r="E188" s="157" t="s">
        <v>353</v>
      </c>
      <c r="F188" s="241" t="s">
        <v>354</v>
      </c>
      <c r="G188" s="242"/>
      <c r="H188" s="242"/>
      <c r="I188" s="242"/>
      <c r="J188" s="158" t="s">
        <v>277</v>
      </c>
      <c r="K188" s="160">
        <v>0</v>
      </c>
      <c r="L188" s="243">
        <v>0</v>
      </c>
      <c r="M188" s="242"/>
      <c r="N188" s="244">
        <f t="shared" si="15"/>
        <v>0</v>
      </c>
      <c r="O188" s="242"/>
      <c r="P188" s="242"/>
      <c r="Q188" s="242"/>
      <c r="R188" s="128"/>
      <c r="T188" s="161" t="s">
        <v>18</v>
      </c>
      <c r="U188" s="39" t="s">
        <v>43</v>
      </c>
      <c r="V188" s="31"/>
      <c r="W188" s="162">
        <f t="shared" si="16"/>
        <v>0</v>
      </c>
      <c r="X188" s="162">
        <v>0</v>
      </c>
      <c r="Y188" s="162">
        <f t="shared" si="17"/>
        <v>0</v>
      </c>
      <c r="Z188" s="162">
        <v>0</v>
      </c>
      <c r="AA188" s="163">
        <f t="shared" si="18"/>
        <v>0</v>
      </c>
      <c r="AR188" s="13" t="s">
        <v>237</v>
      </c>
      <c r="AT188" s="13" t="s">
        <v>175</v>
      </c>
      <c r="AU188" s="13" t="s">
        <v>153</v>
      </c>
      <c r="AY188" s="13" t="s">
        <v>174</v>
      </c>
      <c r="BE188" s="101">
        <f t="shared" si="19"/>
        <v>0</v>
      </c>
      <c r="BF188" s="101">
        <f t="shared" si="20"/>
        <v>0</v>
      </c>
      <c r="BG188" s="101">
        <f t="shared" si="21"/>
        <v>0</v>
      </c>
      <c r="BH188" s="101">
        <f t="shared" si="22"/>
        <v>0</v>
      </c>
      <c r="BI188" s="101">
        <f t="shared" si="23"/>
        <v>0</v>
      </c>
      <c r="BJ188" s="13" t="s">
        <v>153</v>
      </c>
      <c r="BK188" s="164">
        <f t="shared" si="24"/>
        <v>0</v>
      </c>
      <c r="BL188" s="13" t="s">
        <v>237</v>
      </c>
      <c r="BM188" s="13" t="s">
        <v>355</v>
      </c>
    </row>
    <row r="189" spans="2:63" s="9" customFormat="1" ht="29.25" customHeight="1">
      <c r="B189" s="145"/>
      <c r="C189" s="146"/>
      <c r="D189" s="155" t="s">
        <v>141</v>
      </c>
      <c r="E189" s="155"/>
      <c r="F189" s="155"/>
      <c r="G189" s="155"/>
      <c r="H189" s="155"/>
      <c r="I189" s="155"/>
      <c r="J189" s="155"/>
      <c r="K189" s="155"/>
      <c r="L189" s="155"/>
      <c r="M189" s="155"/>
      <c r="N189" s="259">
        <f>BK189</f>
        <v>0</v>
      </c>
      <c r="O189" s="260"/>
      <c r="P189" s="260"/>
      <c r="Q189" s="260"/>
      <c r="R189" s="148"/>
      <c r="T189" s="149"/>
      <c r="U189" s="146"/>
      <c r="V189" s="146"/>
      <c r="W189" s="150">
        <f>SUM(W190:W201)</f>
        <v>0</v>
      </c>
      <c r="X189" s="146"/>
      <c r="Y189" s="150">
        <f>SUM(Y190:Y201)</f>
        <v>8.079318368</v>
      </c>
      <c r="Z189" s="146"/>
      <c r="AA189" s="151">
        <f>SUM(AA190:AA201)</f>
        <v>0</v>
      </c>
      <c r="AR189" s="152" t="s">
        <v>153</v>
      </c>
      <c r="AT189" s="153" t="s">
        <v>75</v>
      </c>
      <c r="AU189" s="153" t="s">
        <v>83</v>
      </c>
      <c r="AY189" s="152" t="s">
        <v>174</v>
      </c>
      <c r="BK189" s="154">
        <f>SUM(BK190:BK201)</f>
        <v>0</v>
      </c>
    </row>
    <row r="190" spans="2:65" s="1" customFormat="1" ht="22.5" customHeight="1">
      <c r="B190" s="126"/>
      <c r="C190" s="156" t="s">
        <v>356</v>
      </c>
      <c r="D190" s="156" t="s">
        <v>175</v>
      </c>
      <c r="E190" s="157" t="s">
        <v>357</v>
      </c>
      <c r="F190" s="241" t="s">
        <v>358</v>
      </c>
      <c r="G190" s="242"/>
      <c r="H190" s="242"/>
      <c r="I190" s="242"/>
      <c r="J190" s="158" t="s">
        <v>350</v>
      </c>
      <c r="K190" s="159">
        <v>59.2</v>
      </c>
      <c r="L190" s="243">
        <v>0</v>
      </c>
      <c r="M190" s="242"/>
      <c r="N190" s="244">
        <f aca="true" t="shared" si="25" ref="N190:N201">ROUND(L190*K190,3)</f>
        <v>0</v>
      </c>
      <c r="O190" s="242"/>
      <c r="P190" s="242"/>
      <c r="Q190" s="242"/>
      <c r="R190" s="128"/>
      <c r="T190" s="161" t="s">
        <v>18</v>
      </c>
      <c r="U190" s="39" t="s">
        <v>43</v>
      </c>
      <c r="V190" s="31"/>
      <c r="W190" s="162">
        <f aca="true" t="shared" si="26" ref="W190:W201">V190*K190</f>
        <v>0</v>
      </c>
      <c r="X190" s="162">
        <v>3E-05</v>
      </c>
      <c r="Y190" s="162">
        <f aca="true" t="shared" si="27" ref="Y190:Y201">X190*K190</f>
        <v>0.0017760000000000002</v>
      </c>
      <c r="Z190" s="162">
        <v>0</v>
      </c>
      <c r="AA190" s="163">
        <f aca="true" t="shared" si="28" ref="AA190:AA201">Z190*K190</f>
        <v>0</v>
      </c>
      <c r="AR190" s="13" t="s">
        <v>237</v>
      </c>
      <c r="AT190" s="13" t="s">
        <v>175</v>
      </c>
      <c r="AU190" s="13" t="s">
        <v>153</v>
      </c>
      <c r="AY190" s="13" t="s">
        <v>174</v>
      </c>
      <c r="BE190" s="101">
        <f aca="true" t="shared" si="29" ref="BE190:BE201">IF(U190="základná",N190,0)</f>
        <v>0</v>
      </c>
      <c r="BF190" s="101">
        <f aca="true" t="shared" si="30" ref="BF190:BF201">IF(U190="znížená",N190,0)</f>
        <v>0</v>
      </c>
      <c r="BG190" s="101">
        <f aca="true" t="shared" si="31" ref="BG190:BG201">IF(U190="zákl. prenesená",N190,0)</f>
        <v>0</v>
      </c>
      <c r="BH190" s="101">
        <f aca="true" t="shared" si="32" ref="BH190:BH201">IF(U190="zníž. prenesená",N190,0)</f>
        <v>0</v>
      </c>
      <c r="BI190" s="101">
        <f aca="true" t="shared" si="33" ref="BI190:BI201">IF(U190="nulová",N190,0)</f>
        <v>0</v>
      </c>
      <c r="BJ190" s="13" t="s">
        <v>153</v>
      </c>
      <c r="BK190" s="164">
        <f aca="true" t="shared" si="34" ref="BK190:BK201">ROUND(L190*K190,3)</f>
        <v>0</v>
      </c>
      <c r="BL190" s="13" t="s">
        <v>237</v>
      </c>
      <c r="BM190" s="13" t="s">
        <v>359</v>
      </c>
    </row>
    <row r="191" spans="2:65" s="1" customFormat="1" ht="31.5" customHeight="1">
      <c r="B191" s="126"/>
      <c r="C191" s="165" t="s">
        <v>360</v>
      </c>
      <c r="D191" s="165" t="s">
        <v>242</v>
      </c>
      <c r="E191" s="166" t="s">
        <v>361</v>
      </c>
      <c r="F191" s="248" t="s">
        <v>362</v>
      </c>
      <c r="G191" s="249"/>
      <c r="H191" s="249"/>
      <c r="I191" s="249"/>
      <c r="J191" s="167" t="s">
        <v>206</v>
      </c>
      <c r="K191" s="168">
        <v>70.824</v>
      </c>
      <c r="L191" s="250">
        <v>0</v>
      </c>
      <c r="M191" s="249"/>
      <c r="N191" s="251">
        <f t="shared" si="25"/>
        <v>0</v>
      </c>
      <c r="O191" s="242"/>
      <c r="P191" s="242"/>
      <c r="Q191" s="242"/>
      <c r="R191" s="128"/>
      <c r="T191" s="161" t="s">
        <v>18</v>
      </c>
      <c r="U191" s="39" t="s">
        <v>43</v>
      </c>
      <c r="V191" s="31"/>
      <c r="W191" s="162">
        <f t="shared" si="26"/>
        <v>0</v>
      </c>
      <c r="X191" s="162">
        <v>0.0145</v>
      </c>
      <c r="Y191" s="162">
        <f t="shared" si="27"/>
        <v>1.026948</v>
      </c>
      <c r="Z191" s="162">
        <v>0</v>
      </c>
      <c r="AA191" s="163">
        <f t="shared" si="28"/>
        <v>0</v>
      </c>
      <c r="AR191" s="13" t="s">
        <v>264</v>
      </c>
      <c r="AT191" s="13" t="s">
        <v>242</v>
      </c>
      <c r="AU191" s="13" t="s">
        <v>153</v>
      </c>
      <c r="AY191" s="13" t="s">
        <v>174</v>
      </c>
      <c r="BE191" s="101">
        <f t="shared" si="29"/>
        <v>0</v>
      </c>
      <c r="BF191" s="101">
        <f t="shared" si="30"/>
        <v>0</v>
      </c>
      <c r="BG191" s="101">
        <f t="shared" si="31"/>
        <v>0</v>
      </c>
      <c r="BH191" s="101">
        <f t="shared" si="32"/>
        <v>0</v>
      </c>
      <c r="BI191" s="101">
        <f t="shared" si="33"/>
        <v>0</v>
      </c>
      <c r="BJ191" s="13" t="s">
        <v>153</v>
      </c>
      <c r="BK191" s="164">
        <f t="shared" si="34"/>
        <v>0</v>
      </c>
      <c r="BL191" s="13" t="s">
        <v>237</v>
      </c>
      <c r="BM191" s="13" t="s">
        <v>363</v>
      </c>
    </row>
    <row r="192" spans="2:65" s="1" customFormat="1" ht="31.5" customHeight="1">
      <c r="B192" s="126"/>
      <c r="C192" s="156" t="s">
        <v>364</v>
      </c>
      <c r="D192" s="156" t="s">
        <v>175</v>
      </c>
      <c r="E192" s="157" t="s">
        <v>365</v>
      </c>
      <c r="F192" s="241" t="s">
        <v>366</v>
      </c>
      <c r="G192" s="242"/>
      <c r="H192" s="242"/>
      <c r="I192" s="242"/>
      <c r="J192" s="158" t="s">
        <v>206</v>
      </c>
      <c r="K192" s="159">
        <v>87.82</v>
      </c>
      <c r="L192" s="243">
        <v>0</v>
      </c>
      <c r="M192" s="242"/>
      <c r="N192" s="244">
        <f t="shared" si="25"/>
        <v>0</v>
      </c>
      <c r="O192" s="242"/>
      <c r="P192" s="242"/>
      <c r="Q192" s="242"/>
      <c r="R192" s="128"/>
      <c r="T192" s="161" t="s">
        <v>18</v>
      </c>
      <c r="U192" s="39" t="s">
        <v>43</v>
      </c>
      <c r="V192" s="31"/>
      <c r="W192" s="162">
        <f t="shared" si="26"/>
        <v>0</v>
      </c>
      <c r="X192" s="162">
        <v>0</v>
      </c>
      <c r="Y192" s="162">
        <f t="shared" si="27"/>
        <v>0</v>
      </c>
      <c r="Z192" s="162">
        <v>0</v>
      </c>
      <c r="AA192" s="163">
        <f t="shared" si="28"/>
        <v>0</v>
      </c>
      <c r="AR192" s="13" t="s">
        <v>237</v>
      </c>
      <c r="AT192" s="13" t="s">
        <v>175</v>
      </c>
      <c r="AU192" s="13" t="s">
        <v>153</v>
      </c>
      <c r="AY192" s="13" t="s">
        <v>174</v>
      </c>
      <c r="BE192" s="101">
        <f t="shared" si="29"/>
        <v>0</v>
      </c>
      <c r="BF192" s="101">
        <f t="shared" si="30"/>
        <v>0</v>
      </c>
      <c r="BG192" s="101">
        <f t="shared" si="31"/>
        <v>0</v>
      </c>
      <c r="BH192" s="101">
        <f t="shared" si="32"/>
        <v>0</v>
      </c>
      <c r="BI192" s="101">
        <f t="shared" si="33"/>
        <v>0</v>
      </c>
      <c r="BJ192" s="13" t="s">
        <v>153</v>
      </c>
      <c r="BK192" s="164">
        <f t="shared" si="34"/>
        <v>0</v>
      </c>
      <c r="BL192" s="13" t="s">
        <v>237</v>
      </c>
      <c r="BM192" s="13" t="s">
        <v>367</v>
      </c>
    </row>
    <row r="193" spans="2:65" s="1" customFormat="1" ht="31.5" customHeight="1">
      <c r="B193" s="126"/>
      <c r="C193" s="165" t="s">
        <v>368</v>
      </c>
      <c r="D193" s="165" t="s">
        <v>242</v>
      </c>
      <c r="E193" s="166" t="s">
        <v>369</v>
      </c>
      <c r="F193" s="248" t="s">
        <v>370</v>
      </c>
      <c r="G193" s="249"/>
      <c r="H193" s="249"/>
      <c r="I193" s="249"/>
      <c r="J193" s="167" t="s">
        <v>206</v>
      </c>
      <c r="K193" s="168">
        <v>8.67</v>
      </c>
      <c r="L193" s="250">
        <v>0</v>
      </c>
      <c r="M193" s="249"/>
      <c r="N193" s="251">
        <f t="shared" si="25"/>
        <v>0</v>
      </c>
      <c r="O193" s="242"/>
      <c r="P193" s="242"/>
      <c r="Q193" s="242"/>
      <c r="R193" s="128"/>
      <c r="T193" s="161" t="s">
        <v>18</v>
      </c>
      <c r="U193" s="39" t="s">
        <v>43</v>
      </c>
      <c r="V193" s="31"/>
      <c r="W193" s="162">
        <f t="shared" si="26"/>
        <v>0</v>
      </c>
      <c r="X193" s="162">
        <v>0.0284</v>
      </c>
      <c r="Y193" s="162">
        <f t="shared" si="27"/>
        <v>0.246228</v>
      </c>
      <c r="Z193" s="162">
        <v>0</v>
      </c>
      <c r="AA193" s="163">
        <f t="shared" si="28"/>
        <v>0</v>
      </c>
      <c r="AR193" s="13" t="s">
        <v>264</v>
      </c>
      <c r="AT193" s="13" t="s">
        <v>242</v>
      </c>
      <c r="AU193" s="13" t="s">
        <v>153</v>
      </c>
      <c r="AY193" s="13" t="s">
        <v>174</v>
      </c>
      <c r="BE193" s="101">
        <f t="shared" si="29"/>
        <v>0</v>
      </c>
      <c r="BF193" s="101">
        <f t="shared" si="30"/>
        <v>0</v>
      </c>
      <c r="BG193" s="101">
        <f t="shared" si="31"/>
        <v>0</v>
      </c>
      <c r="BH193" s="101">
        <f t="shared" si="32"/>
        <v>0</v>
      </c>
      <c r="BI193" s="101">
        <f t="shared" si="33"/>
        <v>0</v>
      </c>
      <c r="BJ193" s="13" t="s">
        <v>153</v>
      </c>
      <c r="BK193" s="164">
        <f t="shared" si="34"/>
        <v>0</v>
      </c>
      <c r="BL193" s="13" t="s">
        <v>237</v>
      </c>
      <c r="BM193" s="13" t="s">
        <v>371</v>
      </c>
    </row>
    <row r="194" spans="2:65" s="1" customFormat="1" ht="22.5" customHeight="1">
      <c r="B194" s="126"/>
      <c r="C194" s="165" t="s">
        <v>372</v>
      </c>
      <c r="D194" s="165" t="s">
        <v>242</v>
      </c>
      <c r="E194" s="166" t="s">
        <v>373</v>
      </c>
      <c r="F194" s="248" t="s">
        <v>374</v>
      </c>
      <c r="G194" s="249"/>
      <c r="H194" s="249"/>
      <c r="I194" s="249"/>
      <c r="J194" s="167" t="s">
        <v>206</v>
      </c>
      <c r="K194" s="168">
        <v>84.4</v>
      </c>
      <c r="L194" s="250">
        <v>0</v>
      </c>
      <c r="M194" s="249"/>
      <c r="N194" s="251">
        <f t="shared" si="25"/>
        <v>0</v>
      </c>
      <c r="O194" s="242"/>
      <c r="P194" s="242"/>
      <c r="Q194" s="242"/>
      <c r="R194" s="128"/>
      <c r="T194" s="161" t="s">
        <v>18</v>
      </c>
      <c r="U194" s="39" t="s">
        <v>43</v>
      </c>
      <c r="V194" s="31"/>
      <c r="W194" s="162">
        <f t="shared" si="26"/>
        <v>0</v>
      </c>
      <c r="X194" s="162">
        <v>0.0284</v>
      </c>
      <c r="Y194" s="162">
        <f t="shared" si="27"/>
        <v>2.3969600000000004</v>
      </c>
      <c r="Z194" s="162">
        <v>0</v>
      </c>
      <c r="AA194" s="163">
        <f t="shared" si="28"/>
        <v>0</v>
      </c>
      <c r="AR194" s="13" t="s">
        <v>264</v>
      </c>
      <c r="AT194" s="13" t="s">
        <v>242</v>
      </c>
      <c r="AU194" s="13" t="s">
        <v>153</v>
      </c>
      <c r="AY194" s="13" t="s">
        <v>174</v>
      </c>
      <c r="BE194" s="101">
        <f t="shared" si="29"/>
        <v>0</v>
      </c>
      <c r="BF194" s="101">
        <f t="shared" si="30"/>
        <v>0</v>
      </c>
      <c r="BG194" s="101">
        <f t="shared" si="31"/>
        <v>0</v>
      </c>
      <c r="BH194" s="101">
        <f t="shared" si="32"/>
        <v>0</v>
      </c>
      <c r="BI194" s="101">
        <f t="shared" si="33"/>
        <v>0</v>
      </c>
      <c r="BJ194" s="13" t="s">
        <v>153</v>
      </c>
      <c r="BK194" s="164">
        <f t="shared" si="34"/>
        <v>0</v>
      </c>
      <c r="BL194" s="13" t="s">
        <v>237</v>
      </c>
      <c r="BM194" s="13" t="s">
        <v>375</v>
      </c>
    </row>
    <row r="195" spans="2:65" s="1" customFormat="1" ht="31.5" customHeight="1">
      <c r="B195" s="126"/>
      <c r="C195" s="156" t="s">
        <v>376</v>
      </c>
      <c r="D195" s="156" t="s">
        <v>175</v>
      </c>
      <c r="E195" s="157" t="s">
        <v>377</v>
      </c>
      <c r="F195" s="241" t="s">
        <v>378</v>
      </c>
      <c r="G195" s="242"/>
      <c r="H195" s="242"/>
      <c r="I195" s="242"/>
      <c r="J195" s="158" t="s">
        <v>206</v>
      </c>
      <c r="K195" s="159">
        <v>73.39</v>
      </c>
      <c r="L195" s="243">
        <v>0</v>
      </c>
      <c r="M195" s="242"/>
      <c r="N195" s="244">
        <f t="shared" si="25"/>
        <v>0</v>
      </c>
      <c r="O195" s="242"/>
      <c r="P195" s="242"/>
      <c r="Q195" s="242"/>
      <c r="R195" s="128"/>
      <c r="T195" s="161" t="s">
        <v>18</v>
      </c>
      <c r="U195" s="39" t="s">
        <v>43</v>
      </c>
      <c r="V195" s="31"/>
      <c r="W195" s="162">
        <f t="shared" si="26"/>
        <v>0</v>
      </c>
      <c r="X195" s="162">
        <v>0.0057312</v>
      </c>
      <c r="Y195" s="162">
        <f t="shared" si="27"/>
        <v>0.42061276799999997</v>
      </c>
      <c r="Z195" s="162">
        <v>0</v>
      </c>
      <c r="AA195" s="163">
        <f t="shared" si="28"/>
        <v>0</v>
      </c>
      <c r="AR195" s="13" t="s">
        <v>237</v>
      </c>
      <c r="AT195" s="13" t="s">
        <v>175</v>
      </c>
      <c r="AU195" s="13" t="s">
        <v>153</v>
      </c>
      <c r="AY195" s="13" t="s">
        <v>174</v>
      </c>
      <c r="BE195" s="101">
        <f t="shared" si="29"/>
        <v>0</v>
      </c>
      <c r="BF195" s="101">
        <f t="shared" si="30"/>
        <v>0</v>
      </c>
      <c r="BG195" s="101">
        <f t="shared" si="31"/>
        <v>0</v>
      </c>
      <c r="BH195" s="101">
        <f t="shared" si="32"/>
        <v>0</v>
      </c>
      <c r="BI195" s="101">
        <f t="shared" si="33"/>
        <v>0</v>
      </c>
      <c r="BJ195" s="13" t="s">
        <v>153</v>
      </c>
      <c r="BK195" s="164">
        <f t="shared" si="34"/>
        <v>0</v>
      </c>
      <c r="BL195" s="13" t="s">
        <v>237</v>
      </c>
      <c r="BM195" s="13" t="s">
        <v>379</v>
      </c>
    </row>
    <row r="196" spans="2:65" s="1" customFormat="1" ht="22.5" customHeight="1">
      <c r="B196" s="126"/>
      <c r="C196" s="165" t="s">
        <v>380</v>
      </c>
      <c r="D196" s="165" t="s">
        <v>242</v>
      </c>
      <c r="E196" s="166" t="s">
        <v>381</v>
      </c>
      <c r="F196" s="248" t="s">
        <v>382</v>
      </c>
      <c r="G196" s="249"/>
      <c r="H196" s="249"/>
      <c r="I196" s="249"/>
      <c r="J196" s="167" t="s">
        <v>206</v>
      </c>
      <c r="K196" s="168">
        <v>84.4</v>
      </c>
      <c r="L196" s="250">
        <v>0</v>
      </c>
      <c r="M196" s="249"/>
      <c r="N196" s="251">
        <f t="shared" si="25"/>
        <v>0</v>
      </c>
      <c r="O196" s="242"/>
      <c r="P196" s="242"/>
      <c r="Q196" s="242"/>
      <c r="R196" s="128"/>
      <c r="T196" s="161" t="s">
        <v>18</v>
      </c>
      <c r="U196" s="39" t="s">
        <v>43</v>
      </c>
      <c r="V196" s="31"/>
      <c r="W196" s="162">
        <f t="shared" si="26"/>
        <v>0</v>
      </c>
      <c r="X196" s="162">
        <v>0.018</v>
      </c>
      <c r="Y196" s="162">
        <f t="shared" si="27"/>
        <v>1.5191999999999999</v>
      </c>
      <c r="Z196" s="162">
        <v>0</v>
      </c>
      <c r="AA196" s="163">
        <f t="shared" si="28"/>
        <v>0</v>
      </c>
      <c r="AR196" s="13" t="s">
        <v>264</v>
      </c>
      <c r="AT196" s="13" t="s">
        <v>242</v>
      </c>
      <c r="AU196" s="13" t="s">
        <v>153</v>
      </c>
      <c r="AY196" s="13" t="s">
        <v>174</v>
      </c>
      <c r="BE196" s="101">
        <f t="shared" si="29"/>
        <v>0</v>
      </c>
      <c r="BF196" s="101">
        <f t="shared" si="30"/>
        <v>0</v>
      </c>
      <c r="BG196" s="101">
        <f t="shared" si="31"/>
        <v>0</v>
      </c>
      <c r="BH196" s="101">
        <f t="shared" si="32"/>
        <v>0</v>
      </c>
      <c r="BI196" s="101">
        <f t="shared" si="33"/>
        <v>0</v>
      </c>
      <c r="BJ196" s="13" t="s">
        <v>153</v>
      </c>
      <c r="BK196" s="164">
        <f t="shared" si="34"/>
        <v>0</v>
      </c>
      <c r="BL196" s="13" t="s">
        <v>237</v>
      </c>
      <c r="BM196" s="13" t="s">
        <v>383</v>
      </c>
    </row>
    <row r="197" spans="2:65" s="1" customFormat="1" ht="31.5" customHeight="1">
      <c r="B197" s="126"/>
      <c r="C197" s="156" t="s">
        <v>384</v>
      </c>
      <c r="D197" s="156" t="s">
        <v>175</v>
      </c>
      <c r="E197" s="157" t="s">
        <v>377</v>
      </c>
      <c r="F197" s="241" t="s">
        <v>378</v>
      </c>
      <c r="G197" s="242"/>
      <c r="H197" s="242"/>
      <c r="I197" s="242"/>
      <c r="J197" s="158" t="s">
        <v>206</v>
      </c>
      <c r="K197" s="159">
        <v>90.5</v>
      </c>
      <c r="L197" s="243">
        <v>0</v>
      </c>
      <c r="M197" s="242"/>
      <c r="N197" s="244">
        <f t="shared" si="25"/>
        <v>0</v>
      </c>
      <c r="O197" s="242"/>
      <c r="P197" s="242"/>
      <c r="Q197" s="242"/>
      <c r="R197" s="128"/>
      <c r="T197" s="161" t="s">
        <v>18</v>
      </c>
      <c r="U197" s="39" t="s">
        <v>43</v>
      </c>
      <c r="V197" s="31"/>
      <c r="W197" s="162">
        <f t="shared" si="26"/>
        <v>0</v>
      </c>
      <c r="X197" s="162">
        <v>0.0057312</v>
      </c>
      <c r="Y197" s="162">
        <f t="shared" si="27"/>
        <v>0.5186736</v>
      </c>
      <c r="Z197" s="162">
        <v>0</v>
      </c>
      <c r="AA197" s="163">
        <f t="shared" si="28"/>
        <v>0</v>
      </c>
      <c r="AR197" s="13" t="s">
        <v>237</v>
      </c>
      <c r="AT197" s="13" t="s">
        <v>175</v>
      </c>
      <c r="AU197" s="13" t="s">
        <v>153</v>
      </c>
      <c r="AY197" s="13" t="s">
        <v>174</v>
      </c>
      <c r="BE197" s="101">
        <f t="shared" si="29"/>
        <v>0</v>
      </c>
      <c r="BF197" s="101">
        <f t="shared" si="30"/>
        <v>0</v>
      </c>
      <c r="BG197" s="101">
        <f t="shared" si="31"/>
        <v>0</v>
      </c>
      <c r="BH197" s="101">
        <f t="shared" si="32"/>
        <v>0</v>
      </c>
      <c r="BI197" s="101">
        <f t="shared" si="33"/>
        <v>0</v>
      </c>
      <c r="BJ197" s="13" t="s">
        <v>153</v>
      </c>
      <c r="BK197" s="164">
        <f t="shared" si="34"/>
        <v>0</v>
      </c>
      <c r="BL197" s="13" t="s">
        <v>237</v>
      </c>
      <c r="BM197" s="13" t="s">
        <v>385</v>
      </c>
    </row>
    <row r="198" spans="2:65" s="1" customFormat="1" ht="22.5" customHeight="1">
      <c r="B198" s="126"/>
      <c r="C198" s="165" t="s">
        <v>386</v>
      </c>
      <c r="D198" s="165" t="s">
        <v>242</v>
      </c>
      <c r="E198" s="166" t="s">
        <v>381</v>
      </c>
      <c r="F198" s="248" t="s">
        <v>382</v>
      </c>
      <c r="G198" s="249"/>
      <c r="H198" s="249"/>
      <c r="I198" s="249"/>
      <c r="J198" s="167" t="s">
        <v>206</v>
      </c>
      <c r="K198" s="168">
        <v>104.1</v>
      </c>
      <c r="L198" s="250">
        <v>0</v>
      </c>
      <c r="M198" s="249"/>
      <c r="N198" s="251">
        <f t="shared" si="25"/>
        <v>0</v>
      </c>
      <c r="O198" s="242"/>
      <c r="P198" s="242"/>
      <c r="Q198" s="242"/>
      <c r="R198" s="128"/>
      <c r="T198" s="161" t="s">
        <v>18</v>
      </c>
      <c r="U198" s="39" t="s">
        <v>43</v>
      </c>
      <c r="V198" s="31"/>
      <c r="W198" s="162">
        <f t="shared" si="26"/>
        <v>0</v>
      </c>
      <c r="X198" s="162">
        <v>0.018</v>
      </c>
      <c r="Y198" s="162">
        <f t="shared" si="27"/>
        <v>1.8737999999999997</v>
      </c>
      <c r="Z198" s="162">
        <v>0</v>
      </c>
      <c r="AA198" s="163">
        <f t="shared" si="28"/>
        <v>0</v>
      </c>
      <c r="AR198" s="13" t="s">
        <v>264</v>
      </c>
      <c r="AT198" s="13" t="s">
        <v>242</v>
      </c>
      <c r="AU198" s="13" t="s">
        <v>153</v>
      </c>
      <c r="AY198" s="13" t="s">
        <v>174</v>
      </c>
      <c r="BE198" s="101">
        <f t="shared" si="29"/>
        <v>0</v>
      </c>
      <c r="BF198" s="101">
        <f t="shared" si="30"/>
        <v>0</v>
      </c>
      <c r="BG198" s="101">
        <f t="shared" si="31"/>
        <v>0</v>
      </c>
      <c r="BH198" s="101">
        <f t="shared" si="32"/>
        <v>0</v>
      </c>
      <c r="BI198" s="101">
        <f t="shared" si="33"/>
        <v>0</v>
      </c>
      <c r="BJ198" s="13" t="s">
        <v>153</v>
      </c>
      <c r="BK198" s="164">
        <f t="shared" si="34"/>
        <v>0</v>
      </c>
      <c r="BL198" s="13" t="s">
        <v>237</v>
      </c>
      <c r="BM198" s="13" t="s">
        <v>387</v>
      </c>
    </row>
    <row r="199" spans="2:65" s="1" customFormat="1" ht="22.5" customHeight="1">
      <c r="B199" s="126"/>
      <c r="C199" s="156" t="s">
        <v>388</v>
      </c>
      <c r="D199" s="156" t="s">
        <v>175</v>
      </c>
      <c r="E199" s="157" t="s">
        <v>389</v>
      </c>
      <c r="F199" s="241" t="s">
        <v>390</v>
      </c>
      <c r="G199" s="242"/>
      <c r="H199" s="242"/>
      <c r="I199" s="242"/>
      <c r="J199" s="158" t="s">
        <v>206</v>
      </c>
      <c r="K199" s="159">
        <v>225</v>
      </c>
      <c r="L199" s="243">
        <v>0</v>
      </c>
      <c r="M199" s="242"/>
      <c r="N199" s="244">
        <f t="shared" si="25"/>
        <v>0</v>
      </c>
      <c r="O199" s="242"/>
      <c r="P199" s="242"/>
      <c r="Q199" s="242"/>
      <c r="R199" s="128"/>
      <c r="T199" s="161" t="s">
        <v>18</v>
      </c>
      <c r="U199" s="39" t="s">
        <v>43</v>
      </c>
      <c r="V199" s="31"/>
      <c r="W199" s="162">
        <f t="shared" si="26"/>
        <v>0</v>
      </c>
      <c r="X199" s="162">
        <v>0.00024</v>
      </c>
      <c r="Y199" s="162">
        <f t="shared" si="27"/>
        <v>0.054</v>
      </c>
      <c r="Z199" s="162">
        <v>0</v>
      </c>
      <c r="AA199" s="163">
        <f t="shared" si="28"/>
        <v>0</v>
      </c>
      <c r="AR199" s="13" t="s">
        <v>237</v>
      </c>
      <c r="AT199" s="13" t="s">
        <v>175</v>
      </c>
      <c r="AU199" s="13" t="s">
        <v>153</v>
      </c>
      <c r="AY199" s="13" t="s">
        <v>174</v>
      </c>
      <c r="BE199" s="101">
        <f t="shared" si="29"/>
        <v>0</v>
      </c>
      <c r="BF199" s="101">
        <f t="shared" si="30"/>
        <v>0</v>
      </c>
      <c r="BG199" s="101">
        <f t="shared" si="31"/>
        <v>0</v>
      </c>
      <c r="BH199" s="101">
        <f t="shared" si="32"/>
        <v>0</v>
      </c>
      <c r="BI199" s="101">
        <f t="shared" si="33"/>
        <v>0</v>
      </c>
      <c r="BJ199" s="13" t="s">
        <v>153</v>
      </c>
      <c r="BK199" s="164">
        <f t="shared" si="34"/>
        <v>0</v>
      </c>
      <c r="BL199" s="13" t="s">
        <v>237</v>
      </c>
      <c r="BM199" s="13" t="s">
        <v>391</v>
      </c>
    </row>
    <row r="200" spans="2:65" s="1" customFormat="1" ht="31.5" customHeight="1">
      <c r="B200" s="126"/>
      <c r="C200" s="156" t="s">
        <v>392</v>
      </c>
      <c r="D200" s="156" t="s">
        <v>175</v>
      </c>
      <c r="E200" s="157" t="s">
        <v>393</v>
      </c>
      <c r="F200" s="241" t="s">
        <v>394</v>
      </c>
      <c r="G200" s="242"/>
      <c r="H200" s="242"/>
      <c r="I200" s="242"/>
      <c r="J200" s="158" t="s">
        <v>206</v>
      </c>
      <c r="K200" s="159">
        <v>88</v>
      </c>
      <c r="L200" s="243">
        <v>0</v>
      </c>
      <c r="M200" s="242"/>
      <c r="N200" s="244">
        <f t="shared" si="25"/>
        <v>0</v>
      </c>
      <c r="O200" s="242"/>
      <c r="P200" s="242"/>
      <c r="Q200" s="242"/>
      <c r="R200" s="128"/>
      <c r="T200" s="161" t="s">
        <v>18</v>
      </c>
      <c r="U200" s="39" t="s">
        <v>43</v>
      </c>
      <c r="V200" s="31"/>
      <c r="W200" s="162">
        <f t="shared" si="26"/>
        <v>0</v>
      </c>
      <c r="X200" s="162">
        <v>0.00024</v>
      </c>
      <c r="Y200" s="162">
        <f t="shared" si="27"/>
        <v>0.02112</v>
      </c>
      <c r="Z200" s="162">
        <v>0</v>
      </c>
      <c r="AA200" s="163">
        <f t="shared" si="28"/>
        <v>0</v>
      </c>
      <c r="AR200" s="13" t="s">
        <v>237</v>
      </c>
      <c r="AT200" s="13" t="s">
        <v>175</v>
      </c>
      <c r="AU200" s="13" t="s">
        <v>153</v>
      </c>
      <c r="AY200" s="13" t="s">
        <v>174</v>
      </c>
      <c r="BE200" s="101">
        <f t="shared" si="29"/>
        <v>0</v>
      </c>
      <c r="BF200" s="101">
        <f t="shared" si="30"/>
        <v>0</v>
      </c>
      <c r="BG200" s="101">
        <f t="shared" si="31"/>
        <v>0</v>
      </c>
      <c r="BH200" s="101">
        <f t="shared" si="32"/>
        <v>0</v>
      </c>
      <c r="BI200" s="101">
        <f t="shared" si="33"/>
        <v>0</v>
      </c>
      <c r="BJ200" s="13" t="s">
        <v>153</v>
      </c>
      <c r="BK200" s="164">
        <f t="shared" si="34"/>
        <v>0</v>
      </c>
      <c r="BL200" s="13" t="s">
        <v>237</v>
      </c>
      <c r="BM200" s="13" t="s">
        <v>395</v>
      </c>
    </row>
    <row r="201" spans="2:65" s="1" customFormat="1" ht="31.5" customHeight="1">
      <c r="B201" s="126"/>
      <c r="C201" s="156" t="s">
        <v>396</v>
      </c>
      <c r="D201" s="156" t="s">
        <v>175</v>
      </c>
      <c r="E201" s="157" t="s">
        <v>397</v>
      </c>
      <c r="F201" s="241" t="s">
        <v>398</v>
      </c>
      <c r="G201" s="242"/>
      <c r="H201" s="242"/>
      <c r="I201" s="242"/>
      <c r="J201" s="158" t="s">
        <v>277</v>
      </c>
      <c r="K201" s="160">
        <v>0</v>
      </c>
      <c r="L201" s="243">
        <v>0</v>
      </c>
      <c r="M201" s="242"/>
      <c r="N201" s="244">
        <f t="shared" si="25"/>
        <v>0</v>
      </c>
      <c r="O201" s="242"/>
      <c r="P201" s="242"/>
      <c r="Q201" s="242"/>
      <c r="R201" s="128"/>
      <c r="T201" s="161" t="s">
        <v>18</v>
      </c>
      <c r="U201" s="39" t="s">
        <v>43</v>
      </c>
      <c r="V201" s="31"/>
      <c r="W201" s="162">
        <f t="shared" si="26"/>
        <v>0</v>
      </c>
      <c r="X201" s="162">
        <v>0</v>
      </c>
      <c r="Y201" s="162">
        <f t="shared" si="27"/>
        <v>0</v>
      </c>
      <c r="Z201" s="162">
        <v>0</v>
      </c>
      <c r="AA201" s="163">
        <f t="shared" si="28"/>
        <v>0</v>
      </c>
      <c r="AR201" s="13" t="s">
        <v>237</v>
      </c>
      <c r="AT201" s="13" t="s">
        <v>175</v>
      </c>
      <c r="AU201" s="13" t="s">
        <v>153</v>
      </c>
      <c r="AY201" s="13" t="s">
        <v>174</v>
      </c>
      <c r="BE201" s="101">
        <f t="shared" si="29"/>
        <v>0</v>
      </c>
      <c r="BF201" s="101">
        <f t="shared" si="30"/>
        <v>0</v>
      </c>
      <c r="BG201" s="101">
        <f t="shared" si="31"/>
        <v>0</v>
      </c>
      <c r="BH201" s="101">
        <f t="shared" si="32"/>
        <v>0</v>
      </c>
      <c r="BI201" s="101">
        <f t="shared" si="33"/>
        <v>0</v>
      </c>
      <c r="BJ201" s="13" t="s">
        <v>153</v>
      </c>
      <c r="BK201" s="164">
        <f t="shared" si="34"/>
        <v>0</v>
      </c>
      <c r="BL201" s="13" t="s">
        <v>237</v>
      </c>
      <c r="BM201" s="13" t="s">
        <v>399</v>
      </c>
    </row>
    <row r="202" spans="2:63" s="9" customFormat="1" ht="29.25" customHeight="1">
      <c r="B202" s="145"/>
      <c r="C202" s="146"/>
      <c r="D202" s="155" t="s">
        <v>142</v>
      </c>
      <c r="E202" s="155"/>
      <c r="F202" s="155"/>
      <c r="G202" s="155"/>
      <c r="H202" s="155"/>
      <c r="I202" s="155"/>
      <c r="J202" s="155"/>
      <c r="K202" s="155"/>
      <c r="L202" s="155"/>
      <c r="M202" s="155"/>
      <c r="N202" s="259">
        <f>BK202</f>
        <v>0</v>
      </c>
      <c r="O202" s="260"/>
      <c r="P202" s="260"/>
      <c r="Q202" s="260"/>
      <c r="R202" s="148"/>
      <c r="T202" s="149"/>
      <c r="U202" s="146"/>
      <c r="V202" s="146"/>
      <c r="W202" s="150">
        <f>SUM(W203:W217)</f>
        <v>0</v>
      </c>
      <c r="X202" s="146"/>
      <c r="Y202" s="150">
        <f>SUM(Y203:Y217)</f>
        <v>20.72257942</v>
      </c>
      <c r="Z202" s="146"/>
      <c r="AA202" s="151">
        <f>SUM(AA203:AA217)</f>
        <v>0</v>
      </c>
      <c r="AR202" s="152" t="s">
        <v>153</v>
      </c>
      <c r="AT202" s="153" t="s">
        <v>75</v>
      </c>
      <c r="AU202" s="153" t="s">
        <v>83</v>
      </c>
      <c r="AY202" s="152" t="s">
        <v>174</v>
      </c>
      <c r="BK202" s="154">
        <f>SUM(BK203:BK217)</f>
        <v>0</v>
      </c>
    </row>
    <row r="203" spans="2:65" s="1" customFormat="1" ht="31.5" customHeight="1">
      <c r="B203" s="126"/>
      <c r="C203" s="156" t="s">
        <v>400</v>
      </c>
      <c r="D203" s="156" t="s">
        <v>175</v>
      </c>
      <c r="E203" s="157" t="s">
        <v>401</v>
      </c>
      <c r="F203" s="241" t="s">
        <v>402</v>
      </c>
      <c r="G203" s="242"/>
      <c r="H203" s="242"/>
      <c r="I203" s="242"/>
      <c r="J203" s="158" t="s">
        <v>206</v>
      </c>
      <c r="K203" s="159">
        <v>24.705</v>
      </c>
      <c r="L203" s="243">
        <v>0</v>
      </c>
      <c r="M203" s="242"/>
      <c r="N203" s="244">
        <f aca="true" t="shared" si="35" ref="N203:N217">ROUND(L203*K203,3)</f>
        <v>0</v>
      </c>
      <c r="O203" s="242"/>
      <c r="P203" s="242"/>
      <c r="Q203" s="242"/>
      <c r="R203" s="128"/>
      <c r="T203" s="161" t="s">
        <v>18</v>
      </c>
      <c r="U203" s="39" t="s">
        <v>43</v>
      </c>
      <c r="V203" s="31"/>
      <c r="W203" s="162">
        <f aca="true" t="shared" si="36" ref="W203:W217">V203*K203</f>
        <v>0</v>
      </c>
      <c r="X203" s="162">
        <v>0.02374</v>
      </c>
      <c r="Y203" s="162">
        <f aca="true" t="shared" si="37" ref="Y203:Y217">X203*K203</f>
        <v>0.5864967</v>
      </c>
      <c r="Z203" s="162">
        <v>0</v>
      </c>
      <c r="AA203" s="163">
        <f aca="true" t="shared" si="38" ref="AA203:AA217">Z203*K203</f>
        <v>0</v>
      </c>
      <c r="AR203" s="13" t="s">
        <v>237</v>
      </c>
      <c r="AT203" s="13" t="s">
        <v>175</v>
      </c>
      <c r="AU203" s="13" t="s">
        <v>153</v>
      </c>
      <c r="AY203" s="13" t="s">
        <v>174</v>
      </c>
      <c r="BE203" s="101">
        <f aca="true" t="shared" si="39" ref="BE203:BE217">IF(U203="základná",N203,0)</f>
        <v>0</v>
      </c>
      <c r="BF203" s="101">
        <f aca="true" t="shared" si="40" ref="BF203:BF217">IF(U203="znížená",N203,0)</f>
        <v>0</v>
      </c>
      <c r="BG203" s="101">
        <f aca="true" t="shared" si="41" ref="BG203:BG217">IF(U203="zákl. prenesená",N203,0)</f>
        <v>0</v>
      </c>
      <c r="BH203" s="101">
        <f aca="true" t="shared" si="42" ref="BH203:BH217">IF(U203="zníž. prenesená",N203,0)</f>
        <v>0</v>
      </c>
      <c r="BI203" s="101">
        <f aca="true" t="shared" si="43" ref="BI203:BI217">IF(U203="nulová",N203,0)</f>
        <v>0</v>
      </c>
      <c r="BJ203" s="13" t="s">
        <v>153</v>
      </c>
      <c r="BK203" s="164">
        <f aca="true" t="shared" si="44" ref="BK203:BK217">ROUND(L203*K203,3)</f>
        <v>0</v>
      </c>
      <c r="BL203" s="13" t="s">
        <v>237</v>
      </c>
      <c r="BM203" s="13" t="s">
        <v>403</v>
      </c>
    </row>
    <row r="204" spans="2:65" s="1" customFormat="1" ht="31.5" customHeight="1">
      <c r="B204" s="126"/>
      <c r="C204" s="156" t="s">
        <v>404</v>
      </c>
      <c r="D204" s="156" t="s">
        <v>175</v>
      </c>
      <c r="E204" s="157" t="s">
        <v>405</v>
      </c>
      <c r="F204" s="241" t="s">
        <v>406</v>
      </c>
      <c r="G204" s="242"/>
      <c r="H204" s="242"/>
      <c r="I204" s="242"/>
      <c r="J204" s="158" t="s">
        <v>206</v>
      </c>
      <c r="K204" s="159">
        <v>19.44</v>
      </c>
      <c r="L204" s="243">
        <v>0</v>
      </c>
      <c r="M204" s="242"/>
      <c r="N204" s="244">
        <f t="shared" si="35"/>
        <v>0</v>
      </c>
      <c r="O204" s="242"/>
      <c r="P204" s="242"/>
      <c r="Q204" s="242"/>
      <c r="R204" s="128"/>
      <c r="T204" s="161" t="s">
        <v>18</v>
      </c>
      <c r="U204" s="39" t="s">
        <v>43</v>
      </c>
      <c r="V204" s="31"/>
      <c r="W204" s="162">
        <f t="shared" si="36"/>
        <v>0</v>
      </c>
      <c r="X204" s="162">
        <v>0.02647</v>
      </c>
      <c r="Y204" s="162">
        <f t="shared" si="37"/>
        <v>0.5145768000000001</v>
      </c>
      <c r="Z204" s="162">
        <v>0</v>
      </c>
      <c r="AA204" s="163">
        <f t="shared" si="38"/>
        <v>0</v>
      </c>
      <c r="AR204" s="13" t="s">
        <v>237</v>
      </c>
      <c r="AT204" s="13" t="s">
        <v>175</v>
      </c>
      <c r="AU204" s="13" t="s">
        <v>153</v>
      </c>
      <c r="AY204" s="13" t="s">
        <v>174</v>
      </c>
      <c r="BE204" s="101">
        <f t="shared" si="39"/>
        <v>0</v>
      </c>
      <c r="BF204" s="101">
        <f t="shared" si="40"/>
        <v>0</v>
      </c>
      <c r="BG204" s="101">
        <f t="shared" si="41"/>
        <v>0</v>
      </c>
      <c r="BH204" s="101">
        <f t="shared" si="42"/>
        <v>0</v>
      </c>
      <c r="BI204" s="101">
        <f t="shared" si="43"/>
        <v>0</v>
      </c>
      <c r="BJ204" s="13" t="s">
        <v>153</v>
      </c>
      <c r="BK204" s="164">
        <f t="shared" si="44"/>
        <v>0</v>
      </c>
      <c r="BL204" s="13" t="s">
        <v>237</v>
      </c>
      <c r="BM204" s="13" t="s">
        <v>407</v>
      </c>
    </row>
    <row r="205" spans="2:65" s="1" customFormat="1" ht="31.5" customHeight="1">
      <c r="B205" s="126"/>
      <c r="C205" s="156" t="s">
        <v>408</v>
      </c>
      <c r="D205" s="156" t="s">
        <v>175</v>
      </c>
      <c r="E205" s="157" t="s">
        <v>409</v>
      </c>
      <c r="F205" s="241" t="s">
        <v>410</v>
      </c>
      <c r="G205" s="242"/>
      <c r="H205" s="242"/>
      <c r="I205" s="242"/>
      <c r="J205" s="158" t="s">
        <v>206</v>
      </c>
      <c r="K205" s="159">
        <v>37.06</v>
      </c>
      <c r="L205" s="243">
        <v>0</v>
      </c>
      <c r="M205" s="242"/>
      <c r="N205" s="244">
        <f t="shared" si="35"/>
        <v>0</v>
      </c>
      <c r="O205" s="242"/>
      <c r="P205" s="242"/>
      <c r="Q205" s="242"/>
      <c r="R205" s="128"/>
      <c r="T205" s="161" t="s">
        <v>18</v>
      </c>
      <c r="U205" s="39" t="s">
        <v>43</v>
      </c>
      <c r="V205" s="31"/>
      <c r="W205" s="162">
        <f t="shared" si="36"/>
        <v>0</v>
      </c>
      <c r="X205" s="162">
        <v>0.01406</v>
      </c>
      <c r="Y205" s="162">
        <f t="shared" si="37"/>
        <v>0.5210636000000001</v>
      </c>
      <c r="Z205" s="162">
        <v>0</v>
      </c>
      <c r="AA205" s="163">
        <f t="shared" si="38"/>
        <v>0</v>
      </c>
      <c r="AR205" s="13" t="s">
        <v>237</v>
      </c>
      <c r="AT205" s="13" t="s">
        <v>175</v>
      </c>
      <c r="AU205" s="13" t="s">
        <v>153</v>
      </c>
      <c r="AY205" s="13" t="s">
        <v>174</v>
      </c>
      <c r="BE205" s="101">
        <f t="shared" si="39"/>
        <v>0</v>
      </c>
      <c r="BF205" s="101">
        <f t="shared" si="40"/>
        <v>0</v>
      </c>
      <c r="BG205" s="101">
        <f t="shared" si="41"/>
        <v>0</v>
      </c>
      <c r="BH205" s="101">
        <f t="shared" si="42"/>
        <v>0</v>
      </c>
      <c r="BI205" s="101">
        <f t="shared" si="43"/>
        <v>0</v>
      </c>
      <c r="BJ205" s="13" t="s">
        <v>153</v>
      </c>
      <c r="BK205" s="164">
        <f t="shared" si="44"/>
        <v>0</v>
      </c>
      <c r="BL205" s="13" t="s">
        <v>237</v>
      </c>
      <c r="BM205" s="13" t="s">
        <v>411</v>
      </c>
    </row>
    <row r="206" spans="2:65" s="1" customFormat="1" ht="31.5" customHeight="1">
      <c r="B206" s="126"/>
      <c r="C206" s="156" t="s">
        <v>412</v>
      </c>
      <c r="D206" s="156" t="s">
        <v>175</v>
      </c>
      <c r="E206" s="157" t="s">
        <v>413</v>
      </c>
      <c r="F206" s="241" t="s">
        <v>414</v>
      </c>
      <c r="G206" s="242"/>
      <c r="H206" s="242"/>
      <c r="I206" s="242"/>
      <c r="J206" s="158" t="s">
        <v>206</v>
      </c>
      <c r="K206" s="159">
        <v>71.163</v>
      </c>
      <c r="L206" s="243">
        <v>0</v>
      </c>
      <c r="M206" s="242"/>
      <c r="N206" s="244">
        <f t="shared" si="35"/>
        <v>0</v>
      </c>
      <c r="O206" s="242"/>
      <c r="P206" s="242"/>
      <c r="Q206" s="242"/>
      <c r="R206" s="128"/>
      <c r="T206" s="161" t="s">
        <v>18</v>
      </c>
      <c r="U206" s="39" t="s">
        <v>43</v>
      </c>
      <c r="V206" s="31"/>
      <c r="W206" s="162">
        <f t="shared" si="36"/>
        <v>0</v>
      </c>
      <c r="X206" s="162">
        <v>0.01864</v>
      </c>
      <c r="Y206" s="162">
        <f t="shared" si="37"/>
        <v>1.3264783199999999</v>
      </c>
      <c r="Z206" s="162">
        <v>0</v>
      </c>
      <c r="AA206" s="163">
        <f t="shared" si="38"/>
        <v>0</v>
      </c>
      <c r="AR206" s="13" t="s">
        <v>237</v>
      </c>
      <c r="AT206" s="13" t="s">
        <v>175</v>
      </c>
      <c r="AU206" s="13" t="s">
        <v>153</v>
      </c>
      <c r="AY206" s="13" t="s">
        <v>174</v>
      </c>
      <c r="BE206" s="101">
        <f t="shared" si="39"/>
        <v>0</v>
      </c>
      <c r="BF206" s="101">
        <f t="shared" si="40"/>
        <v>0</v>
      </c>
      <c r="BG206" s="101">
        <f t="shared" si="41"/>
        <v>0</v>
      </c>
      <c r="BH206" s="101">
        <f t="shared" si="42"/>
        <v>0</v>
      </c>
      <c r="BI206" s="101">
        <f t="shared" si="43"/>
        <v>0</v>
      </c>
      <c r="BJ206" s="13" t="s">
        <v>153</v>
      </c>
      <c r="BK206" s="164">
        <f t="shared" si="44"/>
        <v>0</v>
      </c>
      <c r="BL206" s="13" t="s">
        <v>237</v>
      </c>
      <c r="BM206" s="13" t="s">
        <v>415</v>
      </c>
    </row>
    <row r="207" spans="2:65" s="1" customFormat="1" ht="31.5" customHeight="1">
      <c r="B207" s="126"/>
      <c r="C207" s="156" t="s">
        <v>416</v>
      </c>
      <c r="D207" s="156" t="s">
        <v>175</v>
      </c>
      <c r="E207" s="157" t="s">
        <v>417</v>
      </c>
      <c r="F207" s="241" t="s">
        <v>418</v>
      </c>
      <c r="G207" s="242"/>
      <c r="H207" s="242"/>
      <c r="I207" s="242"/>
      <c r="J207" s="158" t="s">
        <v>350</v>
      </c>
      <c r="K207" s="159">
        <v>33.1</v>
      </c>
      <c r="L207" s="243">
        <v>0</v>
      </c>
      <c r="M207" s="242"/>
      <c r="N207" s="244">
        <f t="shared" si="35"/>
        <v>0</v>
      </c>
      <c r="O207" s="242"/>
      <c r="P207" s="242"/>
      <c r="Q207" s="242"/>
      <c r="R207" s="128"/>
      <c r="T207" s="161" t="s">
        <v>18</v>
      </c>
      <c r="U207" s="39" t="s">
        <v>43</v>
      </c>
      <c r="V207" s="31"/>
      <c r="W207" s="162">
        <f t="shared" si="36"/>
        <v>0</v>
      </c>
      <c r="X207" s="162">
        <v>0</v>
      </c>
      <c r="Y207" s="162">
        <f t="shared" si="37"/>
        <v>0</v>
      </c>
      <c r="Z207" s="162">
        <v>0</v>
      </c>
      <c r="AA207" s="163">
        <f t="shared" si="38"/>
        <v>0</v>
      </c>
      <c r="AR207" s="13" t="s">
        <v>237</v>
      </c>
      <c r="AT207" s="13" t="s">
        <v>175</v>
      </c>
      <c r="AU207" s="13" t="s">
        <v>153</v>
      </c>
      <c r="AY207" s="13" t="s">
        <v>174</v>
      </c>
      <c r="BE207" s="101">
        <f t="shared" si="39"/>
        <v>0</v>
      </c>
      <c r="BF207" s="101">
        <f t="shared" si="40"/>
        <v>0</v>
      </c>
      <c r="BG207" s="101">
        <f t="shared" si="41"/>
        <v>0</v>
      </c>
      <c r="BH207" s="101">
        <f t="shared" si="42"/>
        <v>0</v>
      </c>
      <c r="BI207" s="101">
        <f t="shared" si="43"/>
        <v>0</v>
      </c>
      <c r="BJ207" s="13" t="s">
        <v>153</v>
      </c>
      <c r="BK207" s="164">
        <f t="shared" si="44"/>
        <v>0</v>
      </c>
      <c r="BL207" s="13" t="s">
        <v>237</v>
      </c>
      <c r="BM207" s="13" t="s">
        <v>419</v>
      </c>
    </row>
    <row r="208" spans="2:65" s="1" customFormat="1" ht="22.5" customHeight="1">
      <c r="B208" s="126"/>
      <c r="C208" s="165" t="s">
        <v>420</v>
      </c>
      <c r="D208" s="165" t="s">
        <v>242</v>
      </c>
      <c r="E208" s="166" t="s">
        <v>421</v>
      </c>
      <c r="F208" s="248" t="s">
        <v>422</v>
      </c>
      <c r="G208" s="249"/>
      <c r="H208" s="249"/>
      <c r="I208" s="249"/>
      <c r="J208" s="167" t="s">
        <v>206</v>
      </c>
      <c r="K208" s="168">
        <v>109.65</v>
      </c>
      <c r="L208" s="250">
        <v>0</v>
      </c>
      <c r="M208" s="249"/>
      <c r="N208" s="251">
        <f t="shared" si="35"/>
        <v>0</v>
      </c>
      <c r="O208" s="242"/>
      <c r="P208" s="242"/>
      <c r="Q208" s="242"/>
      <c r="R208" s="128"/>
      <c r="T208" s="161" t="s">
        <v>18</v>
      </c>
      <c r="U208" s="39" t="s">
        <v>43</v>
      </c>
      <c r="V208" s="31"/>
      <c r="W208" s="162">
        <f t="shared" si="36"/>
        <v>0</v>
      </c>
      <c r="X208" s="162">
        <v>0.02</v>
      </c>
      <c r="Y208" s="162">
        <f t="shared" si="37"/>
        <v>2.193</v>
      </c>
      <c r="Z208" s="162">
        <v>0</v>
      </c>
      <c r="AA208" s="163">
        <f t="shared" si="38"/>
        <v>0</v>
      </c>
      <c r="AR208" s="13" t="s">
        <v>264</v>
      </c>
      <c r="AT208" s="13" t="s">
        <v>242</v>
      </c>
      <c r="AU208" s="13" t="s">
        <v>153</v>
      </c>
      <c r="AY208" s="13" t="s">
        <v>174</v>
      </c>
      <c r="BE208" s="101">
        <f t="shared" si="39"/>
        <v>0</v>
      </c>
      <c r="BF208" s="101">
        <f t="shared" si="40"/>
        <v>0</v>
      </c>
      <c r="BG208" s="101">
        <f t="shared" si="41"/>
        <v>0</v>
      </c>
      <c r="BH208" s="101">
        <f t="shared" si="42"/>
        <v>0</v>
      </c>
      <c r="BI208" s="101">
        <f t="shared" si="43"/>
        <v>0</v>
      </c>
      <c r="BJ208" s="13" t="s">
        <v>153</v>
      </c>
      <c r="BK208" s="164">
        <f t="shared" si="44"/>
        <v>0</v>
      </c>
      <c r="BL208" s="13" t="s">
        <v>237</v>
      </c>
      <c r="BM208" s="13" t="s">
        <v>423</v>
      </c>
    </row>
    <row r="209" spans="2:65" s="1" customFormat="1" ht="31.5" customHeight="1">
      <c r="B209" s="126"/>
      <c r="C209" s="156" t="s">
        <v>424</v>
      </c>
      <c r="D209" s="156" t="s">
        <v>175</v>
      </c>
      <c r="E209" s="157" t="s">
        <v>425</v>
      </c>
      <c r="F209" s="241" t="s">
        <v>426</v>
      </c>
      <c r="G209" s="242"/>
      <c r="H209" s="242"/>
      <c r="I209" s="242"/>
      <c r="J209" s="158" t="s">
        <v>350</v>
      </c>
      <c r="K209" s="159">
        <v>15.6</v>
      </c>
      <c r="L209" s="243">
        <v>0</v>
      </c>
      <c r="M209" s="242"/>
      <c r="N209" s="244">
        <f t="shared" si="35"/>
        <v>0</v>
      </c>
      <c r="O209" s="242"/>
      <c r="P209" s="242"/>
      <c r="Q209" s="242"/>
      <c r="R209" s="128"/>
      <c r="T209" s="161" t="s">
        <v>18</v>
      </c>
      <c r="U209" s="39" t="s">
        <v>43</v>
      </c>
      <c r="V209" s="31"/>
      <c r="W209" s="162">
        <f t="shared" si="36"/>
        <v>0</v>
      </c>
      <c r="X209" s="162">
        <v>0</v>
      </c>
      <c r="Y209" s="162">
        <f t="shared" si="37"/>
        <v>0</v>
      </c>
      <c r="Z209" s="162">
        <v>0</v>
      </c>
      <c r="AA209" s="163">
        <f t="shared" si="38"/>
        <v>0</v>
      </c>
      <c r="AR209" s="13" t="s">
        <v>237</v>
      </c>
      <c r="AT209" s="13" t="s">
        <v>175</v>
      </c>
      <c r="AU209" s="13" t="s">
        <v>153</v>
      </c>
      <c r="AY209" s="13" t="s">
        <v>174</v>
      </c>
      <c r="BE209" s="101">
        <f t="shared" si="39"/>
        <v>0</v>
      </c>
      <c r="BF209" s="101">
        <f t="shared" si="40"/>
        <v>0</v>
      </c>
      <c r="BG209" s="101">
        <f t="shared" si="41"/>
        <v>0</v>
      </c>
      <c r="BH209" s="101">
        <f t="shared" si="42"/>
        <v>0</v>
      </c>
      <c r="BI209" s="101">
        <f t="shared" si="43"/>
        <v>0</v>
      </c>
      <c r="BJ209" s="13" t="s">
        <v>153</v>
      </c>
      <c r="BK209" s="164">
        <f t="shared" si="44"/>
        <v>0</v>
      </c>
      <c r="BL209" s="13" t="s">
        <v>237</v>
      </c>
      <c r="BM209" s="13" t="s">
        <v>427</v>
      </c>
    </row>
    <row r="210" spans="2:65" s="1" customFormat="1" ht="22.5" customHeight="1">
      <c r="B210" s="126"/>
      <c r="C210" s="165" t="s">
        <v>428</v>
      </c>
      <c r="D210" s="165" t="s">
        <v>242</v>
      </c>
      <c r="E210" s="166" t="s">
        <v>429</v>
      </c>
      <c r="F210" s="248" t="s">
        <v>430</v>
      </c>
      <c r="G210" s="249"/>
      <c r="H210" s="249"/>
      <c r="I210" s="249"/>
      <c r="J210" s="167" t="s">
        <v>206</v>
      </c>
      <c r="K210" s="168">
        <v>52.1</v>
      </c>
      <c r="L210" s="250">
        <v>0</v>
      </c>
      <c r="M210" s="249"/>
      <c r="N210" s="251">
        <f t="shared" si="35"/>
        <v>0</v>
      </c>
      <c r="O210" s="242"/>
      <c r="P210" s="242"/>
      <c r="Q210" s="242"/>
      <c r="R210" s="128"/>
      <c r="T210" s="161" t="s">
        <v>18</v>
      </c>
      <c r="U210" s="39" t="s">
        <v>43</v>
      </c>
      <c r="V210" s="31"/>
      <c r="W210" s="162">
        <f t="shared" si="36"/>
        <v>0</v>
      </c>
      <c r="X210" s="162">
        <v>0.02</v>
      </c>
      <c r="Y210" s="162">
        <f t="shared" si="37"/>
        <v>1.042</v>
      </c>
      <c r="Z210" s="162">
        <v>0</v>
      </c>
      <c r="AA210" s="163">
        <f t="shared" si="38"/>
        <v>0</v>
      </c>
      <c r="AR210" s="13" t="s">
        <v>264</v>
      </c>
      <c r="AT210" s="13" t="s">
        <v>242</v>
      </c>
      <c r="AU210" s="13" t="s">
        <v>153</v>
      </c>
      <c r="AY210" s="13" t="s">
        <v>174</v>
      </c>
      <c r="BE210" s="101">
        <f t="shared" si="39"/>
        <v>0</v>
      </c>
      <c r="BF210" s="101">
        <f t="shared" si="40"/>
        <v>0</v>
      </c>
      <c r="BG210" s="101">
        <f t="shared" si="41"/>
        <v>0</v>
      </c>
      <c r="BH210" s="101">
        <f t="shared" si="42"/>
        <v>0</v>
      </c>
      <c r="BI210" s="101">
        <f t="shared" si="43"/>
        <v>0</v>
      </c>
      <c r="BJ210" s="13" t="s">
        <v>153</v>
      </c>
      <c r="BK210" s="164">
        <f t="shared" si="44"/>
        <v>0</v>
      </c>
      <c r="BL210" s="13" t="s">
        <v>237</v>
      </c>
      <c r="BM210" s="13" t="s">
        <v>431</v>
      </c>
    </row>
    <row r="211" spans="2:65" s="1" customFormat="1" ht="31.5" customHeight="1">
      <c r="B211" s="126"/>
      <c r="C211" s="156" t="s">
        <v>432</v>
      </c>
      <c r="D211" s="156" t="s">
        <v>175</v>
      </c>
      <c r="E211" s="157" t="s">
        <v>433</v>
      </c>
      <c r="F211" s="241" t="s">
        <v>434</v>
      </c>
      <c r="G211" s="242"/>
      <c r="H211" s="242"/>
      <c r="I211" s="242"/>
      <c r="J211" s="158" t="s">
        <v>206</v>
      </c>
      <c r="K211" s="159">
        <v>57.2</v>
      </c>
      <c r="L211" s="243">
        <v>0</v>
      </c>
      <c r="M211" s="242"/>
      <c r="N211" s="244">
        <f t="shared" si="35"/>
        <v>0</v>
      </c>
      <c r="O211" s="242"/>
      <c r="P211" s="242"/>
      <c r="Q211" s="242"/>
      <c r="R211" s="128"/>
      <c r="T211" s="161" t="s">
        <v>18</v>
      </c>
      <c r="U211" s="39" t="s">
        <v>43</v>
      </c>
      <c r="V211" s="31"/>
      <c r="W211" s="162">
        <f t="shared" si="36"/>
        <v>0</v>
      </c>
      <c r="X211" s="162">
        <v>0.00166</v>
      </c>
      <c r="Y211" s="162">
        <f t="shared" si="37"/>
        <v>0.09495200000000001</v>
      </c>
      <c r="Z211" s="162">
        <v>0</v>
      </c>
      <c r="AA211" s="163">
        <f t="shared" si="38"/>
        <v>0</v>
      </c>
      <c r="AR211" s="13" t="s">
        <v>237</v>
      </c>
      <c r="AT211" s="13" t="s">
        <v>175</v>
      </c>
      <c r="AU211" s="13" t="s">
        <v>153</v>
      </c>
      <c r="AY211" s="13" t="s">
        <v>174</v>
      </c>
      <c r="BE211" s="101">
        <f t="shared" si="39"/>
        <v>0</v>
      </c>
      <c r="BF211" s="101">
        <f t="shared" si="40"/>
        <v>0</v>
      </c>
      <c r="BG211" s="101">
        <f t="shared" si="41"/>
        <v>0</v>
      </c>
      <c r="BH211" s="101">
        <f t="shared" si="42"/>
        <v>0</v>
      </c>
      <c r="BI211" s="101">
        <f t="shared" si="43"/>
        <v>0</v>
      </c>
      <c r="BJ211" s="13" t="s">
        <v>153</v>
      </c>
      <c r="BK211" s="164">
        <f t="shared" si="44"/>
        <v>0</v>
      </c>
      <c r="BL211" s="13" t="s">
        <v>237</v>
      </c>
      <c r="BM211" s="13" t="s">
        <v>435</v>
      </c>
    </row>
    <row r="212" spans="2:65" s="1" customFormat="1" ht="31.5" customHeight="1">
      <c r="B212" s="126"/>
      <c r="C212" s="156" t="s">
        <v>436</v>
      </c>
      <c r="D212" s="156" t="s">
        <v>175</v>
      </c>
      <c r="E212" s="157" t="s">
        <v>437</v>
      </c>
      <c r="F212" s="241" t="s">
        <v>438</v>
      </c>
      <c r="G212" s="242"/>
      <c r="H212" s="242"/>
      <c r="I212" s="242"/>
      <c r="J212" s="158" t="s">
        <v>206</v>
      </c>
      <c r="K212" s="159">
        <v>57.17</v>
      </c>
      <c r="L212" s="243">
        <v>0</v>
      </c>
      <c r="M212" s="242"/>
      <c r="N212" s="244">
        <f t="shared" si="35"/>
        <v>0</v>
      </c>
      <c r="O212" s="242"/>
      <c r="P212" s="242"/>
      <c r="Q212" s="242"/>
      <c r="R212" s="128"/>
      <c r="T212" s="161" t="s">
        <v>18</v>
      </c>
      <c r="U212" s="39" t="s">
        <v>43</v>
      </c>
      <c r="V212" s="31"/>
      <c r="W212" s="162">
        <f t="shared" si="36"/>
        <v>0</v>
      </c>
      <c r="X212" s="162">
        <v>0</v>
      </c>
      <c r="Y212" s="162">
        <f t="shared" si="37"/>
        <v>0</v>
      </c>
      <c r="Z212" s="162">
        <v>0</v>
      </c>
      <c r="AA212" s="163">
        <f t="shared" si="38"/>
        <v>0</v>
      </c>
      <c r="AR212" s="13" t="s">
        <v>237</v>
      </c>
      <c r="AT212" s="13" t="s">
        <v>175</v>
      </c>
      <c r="AU212" s="13" t="s">
        <v>153</v>
      </c>
      <c r="AY212" s="13" t="s">
        <v>174</v>
      </c>
      <c r="BE212" s="101">
        <f t="shared" si="39"/>
        <v>0</v>
      </c>
      <c r="BF212" s="101">
        <f t="shared" si="40"/>
        <v>0</v>
      </c>
      <c r="BG212" s="101">
        <f t="shared" si="41"/>
        <v>0</v>
      </c>
      <c r="BH212" s="101">
        <f t="shared" si="42"/>
        <v>0</v>
      </c>
      <c r="BI212" s="101">
        <f t="shared" si="43"/>
        <v>0</v>
      </c>
      <c r="BJ212" s="13" t="s">
        <v>153</v>
      </c>
      <c r="BK212" s="164">
        <f t="shared" si="44"/>
        <v>0</v>
      </c>
      <c r="BL212" s="13" t="s">
        <v>237</v>
      </c>
      <c r="BM212" s="13" t="s">
        <v>439</v>
      </c>
    </row>
    <row r="213" spans="2:65" s="1" customFormat="1" ht="22.5" customHeight="1">
      <c r="B213" s="126"/>
      <c r="C213" s="165" t="s">
        <v>440</v>
      </c>
      <c r="D213" s="165" t="s">
        <v>242</v>
      </c>
      <c r="E213" s="166" t="s">
        <v>441</v>
      </c>
      <c r="F213" s="248" t="s">
        <v>442</v>
      </c>
      <c r="G213" s="249"/>
      <c r="H213" s="249"/>
      <c r="I213" s="249"/>
      <c r="J213" s="167" t="s">
        <v>206</v>
      </c>
      <c r="K213" s="168">
        <v>57.17</v>
      </c>
      <c r="L213" s="250">
        <v>0</v>
      </c>
      <c r="M213" s="249"/>
      <c r="N213" s="251">
        <f t="shared" si="35"/>
        <v>0</v>
      </c>
      <c r="O213" s="242"/>
      <c r="P213" s="242"/>
      <c r="Q213" s="242"/>
      <c r="R213" s="128"/>
      <c r="T213" s="161" t="s">
        <v>18</v>
      </c>
      <c r="U213" s="39" t="s">
        <v>43</v>
      </c>
      <c r="V213" s="31"/>
      <c r="W213" s="162">
        <f t="shared" si="36"/>
        <v>0</v>
      </c>
      <c r="X213" s="162">
        <v>0.018</v>
      </c>
      <c r="Y213" s="162">
        <f t="shared" si="37"/>
        <v>1.0290599999999999</v>
      </c>
      <c r="Z213" s="162">
        <v>0</v>
      </c>
      <c r="AA213" s="163">
        <f t="shared" si="38"/>
        <v>0</v>
      </c>
      <c r="AR213" s="13" t="s">
        <v>264</v>
      </c>
      <c r="AT213" s="13" t="s">
        <v>242</v>
      </c>
      <c r="AU213" s="13" t="s">
        <v>153</v>
      </c>
      <c r="AY213" s="13" t="s">
        <v>174</v>
      </c>
      <c r="BE213" s="101">
        <f t="shared" si="39"/>
        <v>0</v>
      </c>
      <c r="BF213" s="101">
        <f t="shared" si="40"/>
        <v>0</v>
      </c>
      <c r="BG213" s="101">
        <f t="shared" si="41"/>
        <v>0</v>
      </c>
      <c r="BH213" s="101">
        <f t="shared" si="42"/>
        <v>0</v>
      </c>
      <c r="BI213" s="101">
        <f t="shared" si="43"/>
        <v>0</v>
      </c>
      <c r="BJ213" s="13" t="s">
        <v>153</v>
      </c>
      <c r="BK213" s="164">
        <f t="shared" si="44"/>
        <v>0</v>
      </c>
      <c r="BL213" s="13" t="s">
        <v>237</v>
      </c>
      <c r="BM213" s="13" t="s">
        <v>443</v>
      </c>
    </row>
    <row r="214" spans="2:65" s="1" customFormat="1" ht="31.5" customHeight="1">
      <c r="B214" s="126"/>
      <c r="C214" s="156" t="s">
        <v>444</v>
      </c>
      <c r="D214" s="156" t="s">
        <v>175</v>
      </c>
      <c r="E214" s="157" t="s">
        <v>445</v>
      </c>
      <c r="F214" s="241" t="s">
        <v>434</v>
      </c>
      <c r="G214" s="242"/>
      <c r="H214" s="242"/>
      <c r="I214" s="242"/>
      <c r="J214" s="158" t="s">
        <v>206</v>
      </c>
      <c r="K214" s="159">
        <v>57.2</v>
      </c>
      <c r="L214" s="243">
        <v>0</v>
      </c>
      <c r="M214" s="242"/>
      <c r="N214" s="244">
        <f t="shared" si="35"/>
        <v>0</v>
      </c>
      <c r="O214" s="242"/>
      <c r="P214" s="242"/>
      <c r="Q214" s="242"/>
      <c r="R214" s="128"/>
      <c r="T214" s="161" t="s">
        <v>18</v>
      </c>
      <c r="U214" s="39" t="s">
        <v>43</v>
      </c>
      <c r="V214" s="31"/>
      <c r="W214" s="162">
        <f t="shared" si="36"/>
        <v>0</v>
      </c>
      <c r="X214" s="162">
        <v>0.00166</v>
      </c>
      <c r="Y214" s="162">
        <f t="shared" si="37"/>
        <v>0.09495200000000001</v>
      </c>
      <c r="Z214" s="162">
        <v>0</v>
      </c>
      <c r="AA214" s="163">
        <f t="shared" si="38"/>
        <v>0</v>
      </c>
      <c r="AR214" s="13" t="s">
        <v>237</v>
      </c>
      <c r="AT214" s="13" t="s">
        <v>175</v>
      </c>
      <c r="AU214" s="13" t="s">
        <v>153</v>
      </c>
      <c r="AY214" s="13" t="s">
        <v>174</v>
      </c>
      <c r="BE214" s="101">
        <f t="shared" si="39"/>
        <v>0</v>
      </c>
      <c r="BF214" s="101">
        <f t="shared" si="40"/>
        <v>0</v>
      </c>
      <c r="BG214" s="101">
        <f t="shared" si="41"/>
        <v>0</v>
      </c>
      <c r="BH214" s="101">
        <f t="shared" si="42"/>
        <v>0</v>
      </c>
      <c r="BI214" s="101">
        <f t="shared" si="43"/>
        <v>0</v>
      </c>
      <c r="BJ214" s="13" t="s">
        <v>153</v>
      </c>
      <c r="BK214" s="164">
        <f t="shared" si="44"/>
        <v>0</v>
      </c>
      <c r="BL214" s="13" t="s">
        <v>237</v>
      </c>
      <c r="BM214" s="13" t="s">
        <v>446</v>
      </c>
    </row>
    <row r="215" spans="2:65" s="1" customFormat="1" ht="22.5" customHeight="1">
      <c r="B215" s="126"/>
      <c r="C215" s="156" t="s">
        <v>447</v>
      </c>
      <c r="D215" s="156" t="s">
        <v>175</v>
      </c>
      <c r="E215" s="157" t="s">
        <v>448</v>
      </c>
      <c r="F215" s="241" t="s">
        <v>449</v>
      </c>
      <c r="G215" s="242"/>
      <c r="H215" s="242"/>
      <c r="I215" s="242"/>
      <c r="J215" s="158" t="s">
        <v>206</v>
      </c>
      <c r="K215" s="159">
        <v>57.17</v>
      </c>
      <c r="L215" s="243">
        <v>0</v>
      </c>
      <c r="M215" s="242"/>
      <c r="N215" s="244">
        <f t="shared" si="35"/>
        <v>0</v>
      </c>
      <c r="O215" s="242"/>
      <c r="P215" s="242"/>
      <c r="Q215" s="242"/>
      <c r="R215" s="128"/>
      <c r="T215" s="161" t="s">
        <v>18</v>
      </c>
      <c r="U215" s="39" t="s">
        <v>43</v>
      </c>
      <c r="V215" s="31"/>
      <c r="W215" s="162">
        <f t="shared" si="36"/>
        <v>0</v>
      </c>
      <c r="X215" s="162">
        <v>0</v>
      </c>
      <c r="Y215" s="162">
        <f t="shared" si="37"/>
        <v>0</v>
      </c>
      <c r="Z215" s="162">
        <v>0</v>
      </c>
      <c r="AA215" s="163">
        <f t="shared" si="38"/>
        <v>0</v>
      </c>
      <c r="AR215" s="13" t="s">
        <v>237</v>
      </c>
      <c r="AT215" s="13" t="s">
        <v>175</v>
      </c>
      <c r="AU215" s="13" t="s">
        <v>153</v>
      </c>
      <c r="AY215" s="13" t="s">
        <v>174</v>
      </c>
      <c r="BE215" s="101">
        <f t="shared" si="39"/>
        <v>0</v>
      </c>
      <c r="BF215" s="101">
        <f t="shared" si="40"/>
        <v>0</v>
      </c>
      <c r="BG215" s="101">
        <f t="shared" si="41"/>
        <v>0</v>
      </c>
      <c r="BH215" s="101">
        <f t="shared" si="42"/>
        <v>0</v>
      </c>
      <c r="BI215" s="101">
        <f t="shared" si="43"/>
        <v>0</v>
      </c>
      <c r="BJ215" s="13" t="s">
        <v>153</v>
      </c>
      <c r="BK215" s="164">
        <f t="shared" si="44"/>
        <v>0</v>
      </c>
      <c r="BL215" s="13" t="s">
        <v>237</v>
      </c>
      <c r="BM215" s="13" t="s">
        <v>450</v>
      </c>
    </row>
    <row r="216" spans="2:65" s="1" customFormat="1" ht="22.5" customHeight="1">
      <c r="B216" s="126"/>
      <c r="C216" s="165" t="s">
        <v>451</v>
      </c>
      <c r="D216" s="165" t="s">
        <v>242</v>
      </c>
      <c r="E216" s="166" t="s">
        <v>452</v>
      </c>
      <c r="F216" s="248" t="s">
        <v>453</v>
      </c>
      <c r="G216" s="249"/>
      <c r="H216" s="249"/>
      <c r="I216" s="249"/>
      <c r="J216" s="167" t="s">
        <v>350</v>
      </c>
      <c r="K216" s="168">
        <v>370</v>
      </c>
      <c r="L216" s="250">
        <v>0</v>
      </c>
      <c r="M216" s="249"/>
      <c r="N216" s="251">
        <f t="shared" si="35"/>
        <v>0</v>
      </c>
      <c r="O216" s="242"/>
      <c r="P216" s="242"/>
      <c r="Q216" s="242"/>
      <c r="R216" s="128"/>
      <c r="T216" s="161" t="s">
        <v>18</v>
      </c>
      <c r="U216" s="39" t="s">
        <v>43</v>
      </c>
      <c r="V216" s="31"/>
      <c r="W216" s="162">
        <f t="shared" si="36"/>
        <v>0</v>
      </c>
      <c r="X216" s="162">
        <v>0.036</v>
      </c>
      <c r="Y216" s="162">
        <f t="shared" si="37"/>
        <v>13.319999999999999</v>
      </c>
      <c r="Z216" s="162">
        <v>0</v>
      </c>
      <c r="AA216" s="163">
        <f t="shared" si="38"/>
        <v>0</v>
      </c>
      <c r="AR216" s="13" t="s">
        <v>264</v>
      </c>
      <c r="AT216" s="13" t="s">
        <v>242</v>
      </c>
      <c r="AU216" s="13" t="s">
        <v>153</v>
      </c>
      <c r="AY216" s="13" t="s">
        <v>174</v>
      </c>
      <c r="BE216" s="101">
        <f t="shared" si="39"/>
        <v>0</v>
      </c>
      <c r="BF216" s="101">
        <f t="shared" si="40"/>
        <v>0</v>
      </c>
      <c r="BG216" s="101">
        <f t="shared" si="41"/>
        <v>0</v>
      </c>
      <c r="BH216" s="101">
        <f t="shared" si="42"/>
        <v>0</v>
      </c>
      <c r="BI216" s="101">
        <f t="shared" si="43"/>
        <v>0</v>
      </c>
      <c r="BJ216" s="13" t="s">
        <v>153</v>
      </c>
      <c r="BK216" s="164">
        <f t="shared" si="44"/>
        <v>0</v>
      </c>
      <c r="BL216" s="13" t="s">
        <v>237</v>
      </c>
      <c r="BM216" s="13" t="s">
        <v>454</v>
      </c>
    </row>
    <row r="217" spans="2:65" s="1" customFormat="1" ht="44.25" customHeight="1">
      <c r="B217" s="126"/>
      <c r="C217" s="156" t="s">
        <v>455</v>
      </c>
      <c r="D217" s="156" t="s">
        <v>175</v>
      </c>
      <c r="E217" s="157" t="s">
        <v>456</v>
      </c>
      <c r="F217" s="241" t="s">
        <v>457</v>
      </c>
      <c r="G217" s="242"/>
      <c r="H217" s="242"/>
      <c r="I217" s="242"/>
      <c r="J217" s="158" t="s">
        <v>277</v>
      </c>
      <c r="K217" s="160">
        <v>0</v>
      </c>
      <c r="L217" s="243">
        <v>0</v>
      </c>
      <c r="M217" s="242"/>
      <c r="N217" s="244">
        <f t="shared" si="35"/>
        <v>0</v>
      </c>
      <c r="O217" s="242"/>
      <c r="P217" s="242"/>
      <c r="Q217" s="242"/>
      <c r="R217" s="128"/>
      <c r="T217" s="161" t="s">
        <v>18</v>
      </c>
      <c r="U217" s="39" t="s">
        <v>43</v>
      </c>
      <c r="V217" s="31"/>
      <c r="W217" s="162">
        <f t="shared" si="36"/>
        <v>0</v>
      </c>
      <c r="X217" s="162">
        <v>0</v>
      </c>
      <c r="Y217" s="162">
        <f t="shared" si="37"/>
        <v>0</v>
      </c>
      <c r="Z217" s="162">
        <v>0</v>
      </c>
      <c r="AA217" s="163">
        <f t="shared" si="38"/>
        <v>0</v>
      </c>
      <c r="AR217" s="13" t="s">
        <v>237</v>
      </c>
      <c r="AT217" s="13" t="s">
        <v>175</v>
      </c>
      <c r="AU217" s="13" t="s">
        <v>153</v>
      </c>
      <c r="AY217" s="13" t="s">
        <v>174</v>
      </c>
      <c r="BE217" s="101">
        <f t="shared" si="39"/>
        <v>0</v>
      </c>
      <c r="BF217" s="101">
        <f t="shared" si="40"/>
        <v>0</v>
      </c>
      <c r="BG217" s="101">
        <f t="shared" si="41"/>
        <v>0</v>
      </c>
      <c r="BH217" s="101">
        <f t="shared" si="42"/>
        <v>0</v>
      </c>
      <c r="BI217" s="101">
        <f t="shared" si="43"/>
        <v>0</v>
      </c>
      <c r="BJ217" s="13" t="s">
        <v>153</v>
      </c>
      <c r="BK217" s="164">
        <f t="shared" si="44"/>
        <v>0</v>
      </c>
      <c r="BL217" s="13" t="s">
        <v>237</v>
      </c>
      <c r="BM217" s="13" t="s">
        <v>458</v>
      </c>
    </row>
    <row r="218" spans="2:63" s="9" customFormat="1" ht="29.25" customHeight="1">
      <c r="B218" s="145"/>
      <c r="C218" s="146"/>
      <c r="D218" s="155" t="s">
        <v>143</v>
      </c>
      <c r="E218" s="155"/>
      <c r="F218" s="155"/>
      <c r="G218" s="155"/>
      <c r="H218" s="155"/>
      <c r="I218" s="155"/>
      <c r="J218" s="155"/>
      <c r="K218" s="155"/>
      <c r="L218" s="155"/>
      <c r="M218" s="155"/>
      <c r="N218" s="259">
        <f>BK218</f>
        <v>0</v>
      </c>
      <c r="O218" s="260"/>
      <c r="P218" s="260"/>
      <c r="Q218" s="260"/>
      <c r="R218" s="148"/>
      <c r="T218" s="149"/>
      <c r="U218" s="146"/>
      <c r="V218" s="146"/>
      <c r="W218" s="150">
        <f>SUM(W219:W221)</f>
        <v>0</v>
      </c>
      <c r="X218" s="146"/>
      <c r="Y218" s="150">
        <f>SUM(Y219:Y221)</f>
        <v>0.05394</v>
      </c>
      <c r="Z218" s="146"/>
      <c r="AA218" s="151">
        <f>SUM(AA219:AA221)</f>
        <v>0</v>
      </c>
      <c r="AR218" s="152" t="s">
        <v>153</v>
      </c>
      <c r="AT218" s="153" t="s">
        <v>75</v>
      </c>
      <c r="AU218" s="153" t="s">
        <v>83</v>
      </c>
      <c r="AY218" s="152" t="s">
        <v>174</v>
      </c>
      <c r="BK218" s="154">
        <f>SUM(BK219:BK221)</f>
        <v>0</v>
      </c>
    </row>
    <row r="219" spans="2:65" s="1" customFormat="1" ht="31.5" customHeight="1">
      <c r="B219" s="126"/>
      <c r="C219" s="156" t="s">
        <v>459</v>
      </c>
      <c r="D219" s="156" t="s">
        <v>175</v>
      </c>
      <c r="E219" s="157" t="s">
        <v>460</v>
      </c>
      <c r="F219" s="241" t="s">
        <v>461</v>
      </c>
      <c r="G219" s="242"/>
      <c r="H219" s="242"/>
      <c r="I219" s="242"/>
      <c r="J219" s="158" t="s">
        <v>350</v>
      </c>
      <c r="K219" s="159">
        <v>12</v>
      </c>
      <c r="L219" s="243">
        <v>0</v>
      </c>
      <c r="M219" s="242"/>
      <c r="N219" s="244">
        <f>ROUND(L219*K219,3)</f>
        <v>0</v>
      </c>
      <c r="O219" s="242"/>
      <c r="P219" s="242"/>
      <c r="Q219" s="242"/>
      <c r="R219" s="128"/>
      <c r="T219" s="161" t="s">
        <v>18</v>
      </c>
      <c r="U219" s="39" t="s">
        <v>43</v>
      </c>
      <c r="V219" s="31"/>
      <c r="W219" s="162">
        <f>V219*K219</f>
        <v>0</v>
      </c>
      <c r="X219" s="162">
        <v>0.00299</v>
      </c>
      <c r="Y219" s="162">
        <f>X219*K219</f>
        <v>0.03588</v>
      </c>
      <c r="Z219" s="162">
        <v>0</v>
      </c>
      <c r="AA219" s="163">
        <f>Z219*K219</f>
        <v>0</v>
      </c>
      <c r="AR219" s="13" t="s">
        <v>237</v>
      </c>
      <c r="AT219" s="13" t="s">
        <v>175</v>
      </c>
      <c r="AU219" s="13" t="s">
        <v>153</v>
      </c>
      <c r="AY219" s="13" t="s">
        <v>174</v>
      </c>
      <c r="BE219" s="101">
        <f>IF(U219="základná",N219,0)</f>
        <v>0</v>
      </c>
      <c r="BF219" s="101">
        <f>IF(U219="znížená",N219,0)</f>
        <v>0</v>
      </c>
      <c r="BG219" s="101">
        <f>IF(U219="zákl. prenesená",N219,0)</f>
        <v>0</v>
      </c>
      <c r="BH219" s="101">
        <f>IF(U219="zníž. prenesená",N219,0)</f>
        <v>0</v>
      </c>
      <c r="BI219" s="101">
        <f>IF(U219="nulová",N219,0)</f>
        <v>0</v>
      </c>
      <c r="BJ219" s="13" t="s">
        <v>153</v>
      </c>
      <c r="BK219" s="164">
        <f>ROUND(L219*K219,3)</f>
        <v>0</v>
      </c>
      <c r="BL219" s="13" t="s">
        <v>237</v>
      </c>
      <c r="BM219" s="13" t="s">
        <v>462</v>
      </c>
    </row>
    <row r="220" spans="2:65" s="1" customFormat="1" ht="22.5" customHeight="1">
      <c r="B220" s="126"/>
      <c r="C220" s="156" t="s">
        <v>463</v>
      </c>
      <c r="D220" s="156" t="s">
        <v>175</v>
      </c>
      <c r="E220" s="157" t="s">
        <v>464</v>
      </c>
      <c r="F220" s="241" t="s">
        <v>465</v>
      </c>
      <c r="G220" s="242"/>
      <c r="H220" s="242"/>
      <c r="I220" s="242"/>
      <c r="J220" s="158" t="s">
        <v>350</v>
      </c>
      <c r="K220" s="159">
        <v>6</v>
      </c>
      <c r="L220" s="243">
        <v>0</v>
      </c>
      <c r="M220" s="242"/>
      <c r="N220" s="244">
        <f>ROUND(L220*K220,3)</f>
        <v>0</v>
      </c>
      <c r="O220" s="242"/>
      <c r="P220" s="242"/>
      <c r="Q220" s="242"/>
      <c r="R220" s="128"/>
      <c r="T220" s="161" t="s">
        <v>18</v>
      </c>
      <c r="U220" s="39" t="s">
        <v>43</v>
      </c>
      <c r="V220" s="31"/>
      <c r="W220" s="162">
        <f>V220*K220</f>
        <v>0</v>
      </c>
      <c r="X220" s="162">
        <v>0.00301</v>
      </c>
      <c r="Y220" s="162">
        <f>X220*K220</f>
        <v>0.01806</v>
      </c>
      <c r="Z220" s="162">
        <v>0</v>
      </c>
      <c r="AA220" s="163">
        <f>Z220*K220</f>
        <v>0</v>
      </c>
      <c r="AR220" s="13" t="s">
        <v>237</v>
      </c>
      <c r="AT220" s="13" t="s">
        <v>175</v>
      </c>
      <c r="AU220" s="13" t="s">
        <v>153</v>
      </c>
      <c r="AY220" s="13" t="s">
        <v>174</v>
      </c>
      <c r="BE220" s="101">
        <f>IF(U220="základná",N220,0)</f>
        <v>0</v>
      </c>
      <c r="BF220" s="101">
        <f>IF(U220="znížená",N220,0)</f>
        <v>0</v>
      </c>
      <c r="BG220" s="101">
        <f>IF(U220="zákl. prenesená",N220,0)</f>
        <v>0</v>
      </c>
      <c r="BH220" s="101">
        <f>IF(U220="zníž. prenesená",N220,0)</f>
        <v>0</v>
      </c>
      <c r="BI220" s="101">
        <f>IF(U220="nulová",N220,0)</f>
        <v>0</v>
      </c>
      <c r="BJ220" s="13" t="s">
        <v>153</v>
      </c>
      <c r="BK220" s="164">
        <f>ROUND(L220*K220,3)</f>
        <v>0</v>
      </c>
      <c r="BL220" s="13" t="s">
        <v>237</v>
      </c>
      <c r="BM220" s="13" t="s">
        <v>466</v>
      </c>
    </row>
    <row r="221" spans="2:65" s="1" customFormat="1" ht="31.5" customHeight="1">
      <c r="B221" s="126"/>
      <c r="C221" s="156" t="s">
        <v>467</v>
      </c>
      <c r="D221" s="156" t="s">
        <v>175</v>
      </c>
      <c r="E221" s="157" t="s">
        <v>468</v>
      </c>
      <c r="F221" s="241" t="s">
        <v>469</v>
      </c>
      <c r="G221" s="242"/>
      <c r="H221" s="242"/>
      <c r="I221" s="242"/>
      <c r="J221" s="158" t="s">
        <v>277</v>
      </c>
      <c r="K221" s="160">
        <v>0</v>
      </c>
      <c r="L221" s="243">
        <v>0</v>
      </c>
      <c r="M221" s="242"/>
      <c r="N221" s="244">
        <f>ROUND(L221*K221,3)</f>
        <v>0</v>
      </c>
      <c r="O221" s="242"/>
      <c r="P221" s="242"/>
      <c r="Q221" s="242"/>
      <c r="R221" s="128"/>
      <c r="T221" s="161" t="s">
        <v>18</v>
      </c>
      <c r="U221" s="39" t="s">
        <v>43</v>
      </c>
      <c r="V221" s="31"/>
      <c r="W221" s="162">
        <f>V221*K221</f>
        <v>0</v>
      </c>
      <c r="X221" s="162">
        <v>0</v>
      </c>
      <c r="Y221" s="162">
        <f>X221*K221</f>
        <v>0</v>
      </c>
      <c r="Z221" s="162">
        <v>0</v>
      </c>
      <c r="AA221" s="163">
        <f>Z221*K221</f>
        <v>0</v>
      </c>
      <c r="AR221" s="13" t="s">
        <v>237</v>
      </c>
      <c r="AT221" s="13" t="s">
        <v>175</v>
      </c>
      <c r="AU221" s="13" t="s">
        <v>153</v>
      </c>
      <c r="AY221" s="13" t="s">
        <v>174</v>
      </c>
      <c r="BE221" s="101">
        <f>IF(U221="základná",N221,0)</f>
        <v>0</v>
      </c>
      <c r="BF221" s="101">
        <f>IF(U221="znížená",N221,0)</f>
        <v>0</v>
      </c>
      <c r="BG221" s="101">
        <f>IF(U221="zákl. prenesená",N221,0)</f>
        <v>0</v>
      </c>
      <c r="BH221" s="101">
        <f>IF(U221="zníž. prenesená",N221,0)</f>
        <v>0</v>
      </c>
      <c r="BI221" s="101">
        <f>IF(U221="nulová",N221,0)</f>
        <v>0</v>
      </c>
      <c r="BJ221" s="13" t="s">
        <v>153</v>
      </c>
      <c r="BK221" s="164">
        <f>ROUND(L221*K221,3)</f>
        <v>0</v>
      </c>
      <c r="BL221" s="13" t="s">
        <v>237</v>
      </c>
      <c r="BM221" s="13" t="s">
        <v>470</v>
      </c>
    </row>
    <row r="222" spans="2:63" s="9" customFormat="1" ht="29.25" customHeight="1">
      <c r="B222" s="145"/>
      <c r="C222" s="146"/>
      <c r="D222" s="155" t="s">
        <v>144</v>
      </c>
      <c r="E222" s="155"/>
      <c r="F222" s="155"/>
      <c r="G222" s="155"/>
      <c r="H222" s="155"/>
      <c r="I222" s="155"/>
      <c r="J222" s="155"/>
      <c r="K222" s="155"/>
      <c r="L222" s="155"/>
      <c r="M222" s="155"/>
      <c r="N222" s="259">
        <f>BK222</f>
        <v>0</v>
      </c>
      <c r="O222" s="260"/>
      <c r="P222" s="260"/>
      <c r="Q222" s="260"/>
      <c r="R222" s="148"/>
      <c r="T222" s="149"/>
      <c r="U222" s="146"/>
      <c r="V222" s="146"/>
      <c r="W222" s="150">
        <f>SUM(W223:W229)</f>
        <v>0</v>
      </c>
      <c r="X222" s="146"/>
      <c r="Y222" s="150">
        <f>SUM(Y223:Y229)</f>
        <v>0.5895806</v>
      </c>
      <c r="Z222" s="146"/>
      <c r="AA222" s="151">
        <f>SUM(AA223:AA229)</f>
        <v>0</v>
      </c>
      <c r="AR222" s="152" t="s">
        <v>153</v>
      </c>
      <c r="AT222" s="153" t="s">
        <v>75</v>
      </c>
      <c r="AU222" s="153" t="s">
        <v>83</v>
      </c>
      <c r="AY222" s="152" t="s">
        <v>174</v>
      </c>
      <c r="BK222" s="154">
        <f>SUM(BK223:BK229)</f>
        <v>0</v>
      </c>
    </row>
    <row r="223" spans="2:65" s="1" customFormat="1" ht="31.5" customHeight="1">
      <c r="B223" s="126"/>
      <c r="C223" s="156" t="s">
        <v>471</v>
      </c>
      <c r="D223" s="156" t="s">
        <v>175</v>
      </c>
      <c r="E223" s="157" t="s">
        <v>472</v>
      </c>
      <c r="F223" s="241" t="s">
        <v>473</v>
      </c>
      <c r="G223" s="242"/>
      <c r="H223" s="242"/>
      <c r="I223" s="242"/>
      <c r="J223" s="158" t="s">
        <v>235</v>
      </c>
      <c r="K223" s="159">
        <v>1</v>
      </c>
      <c r="L223" s="243">
        <v>0</v>
      </c>
      <c r="M223" s="242"/>
      <c r="N223" s="244">
        <f aca="true" t="shared" si="45" ref="N223:N229">ROUND(L223*K223,3)</f>
        <v>0</v>
      </c>
      <c r="O223" s="242"/>
      <c r="P223" s="242"/>
      <c r="Q223" s="242"/>
      <c r="R223" s="128"/>
      <c r="T223" s="161" t="s">
        <v>18</v>
      </c>
      <c r="U223" s="39" t="s">
        <v>43</v>
      </c>
      <c r="V223" s="31"/>
      <c r="W223" s="162">
        <f aca="true" t="shared" si="46" ref="W223:W229">V223*K223</f>
        <v>0</v>
      </c>
      <c r="X223" s="162">
        <v>5E-05</v>
      </c>
      <c r="Y223" s="162">
        <f aca="true" t="shared" si="47" ref="Y223:Y229">X223*K223</f>
        <v>5E-05</v>
      </c>
      <c r="Z223" s="162">
        <v>0</v>
      </c>
      <c r="AA223" s="163">
        <f aca="true" t="shared" si="48" ref="AA223:AA229">Z223*K223</f>
        <v>0</v>
      </c>
      <c r="AR223" s="13" t="s">
        <v>179</v>
      </c>
      <c r="AT223" s="13" t="s">
        <v>175</v>
      </c>
      <c r="AU223" s="13" t="s">
        <v>153</v>
      </c>
      <c r="AY223" s="13" t="s">
        <v>174</v>
      </c>
      <c r="BE223" s="101">
        <f aca="true" t="shared" si="49" ref="BE223:BE229">IF(U223="základná",N223,0)</f>
        <v>0</v>
      </c>
      <c r="BF223" s="101">
        <f aca="true" t="shared" si="50" ref="BF223:BF229">IF(U223="znížená",N223,0)</f>
        <v>0</v>
      </c>
      <c r="BG223" s="101">
        <f aca="true" t="shared" si="51" ref="BG223:BG229">IF(U223="zákl. prenesená",N223,0)</f>
        <v>0</v>
      </c>
      <c r="BH223" s="101">
        <f aca="true" t="shared" si="52" ref="BH223:BH229">IF(U223="zníž. prenesená",N223,0)</f>
        <v>0</v>
      </c>
      <c r="BI223" s="101">
        <f aca="true" t="shared" si="53" ref="BI223:BI229">IF(U223="nulová",N223,0)</f>
        <v>0</v>
      </c>
      <c r="BJ223" s="13" t="s">
        <v>153</v>
      </c>
      <c r="BK223" s="164">
        <f aca="true" t="shared" si="54" ref="BK223:BK229">ROUND(L223*K223,3)</f>
        <v>0</v>
      </c>
      <c r="BL223" s="13" t="s">
        <v>179</v>
      </c>
      <c r="BM223" s="13" t="s">
        <v>474</v>
      </c>
    </row>
    <row r="224" spans="2:65" s="1" customFormat="1" ht="31.5" customHeight="1">
      <c r="B224" s="126"/>
      <c r="C224" s="156" t="s">
        <v>475</v>
      </c>
      <c r="D224" s="156" t="s">
        <v>175</v>
      </c>
      <c r="E224" s="157" t="s">
        <v>476</v>
      </c>
      <c r="F224" s="241" t="s">
        <v>477</v>
      </c>
      <c r="G224" s="242"/>
      <c r="H224" s="242"/>
      <c r="I224" s="242"/>
      <c r="J224" s="158" t="s">
        <v>235</v>
      </c>
      <c r="K224" s="159">
        <v>1</v>
      </c>
      <c r="L224" s="243">
        <v>0</v>
      </c>
      <c r="M224" s="242"/>
      <c r="N224" s="244">
        <f t="shared" si="45"/>
        <v>0</v>
      </c>
      <c r="O224" s="242"/>
      <c r="P224" s="242"/>
      <c r="Q224" s="242"/>
      <c r="R224" s="128"/>
      <c r="T224" s="161" t="s">
        <v>18</v>
      </c>
      <c r="U224" s="39" t="s">
        <v>43</v>
      </c>
      <c r="V224" s="31"/>
      <c r="W224" s="162">
        <f t="shared" si="46"/>
        <v>0</v>
      </c>
      <c r="X224" s="162">
        <v>5E-05</v>
      </c>
      <c r="Y224" s="162">
        <f t="shared" si="47"/>
        <v>5E-05</v>
      </c>
      <c r="Z224" s="162">
        <v>0</v>
      </c>
      <c r="AA224" s="163">
        <f t="shared" si="48"/>
        <v>0</v>
      </c>
      <c r="AR224" s="13" t="s">
        <v>179</v>
      </c>
      <c r="AT224" s="13" t="s">
        <v>175</v>
      </c>
      <c r="AU224" s="13" t="s">
        <v>153</v>
      </c>
      <c r="AY224" s="13" t="s">
        <v>174</v>
      </c>
      <c r="BE224" s="101">
        <f t="shared" si="49"/>
        <v>0</v>
      </c>
      <c r="BF224" s="101">
        <f t="shared" si="50"/>
        <v>0</v>
      </c>
      <c r="BG224" s="101">
        <f t="shared" si="51"/>
        <v>0</v>
      </c>
      <c r="BH224" s="101">
        <f t="shared" si="52"/>
        <v>0</v>
      </c>
      <c r="BI224" s="101">
        <f t="shared" si="53"/>
        <v>0</v>
      </c>
      <c r="BJ224" s="13" t="s">
        <v>153</v>
      </c>
      <c r="BK224" s="164">
        <f t="shared" si="54"/>
        <v>0</v>
      </c>
      <c r="BL224" s="13" t="s">
        <v>179</v>
      </c>
      <c r="BM224" s="13" t="s">
        <v>478</v>
      </c>
    </row>
    <row r="225" spans="2:65" s="1" customFormat="1" ht="31.5" customHeight="1">
      <c r="B225" s="126"/>
      <c r="C225" s="156" t="s">
        <v>479</v>
      </c>
      <c r="D225" s="156" t="s">
        <v>175</v>
      </c>
      <c r="E225" s="157" t="s">
        <v>480</v>
      </c>
      <c r="F225" s="241" t="s">
        <v>481</v>
      </c>
      <c r="G225" s="242"/>
      <c r="H225" s="242"/>
      <c r="I225" s="242"/>
      <c r="J225" s="158" t="s">
        <v>206</v>
      </c>
      <c r="K225" s="159">
        <v>30.51</v>
      </c>
      <c r="L225" s="243">
        <v>0</v>
      </c>
      <c r="M225" s="242"/>
      <c r="N225" s="244">
        <f t="shared" si="45"/>
        <v>0</v>
      </c>
      <c r="O225" s="242"/>
      <c r="P225" s="242"/>
      <c r="Q225" s="242"/>
      <c r="R225" s="128"/>
      <c r="T225" s="161" t="s">
        <v>18</v>
      </c>
      <c r="U225" s="39" t="s">
        <v>43</v>
      </c>
      <c r="V225" s="31"/>
      <c r="W225" s="162">
        <f t="shared" si="46"/>
        <v>0</v>
      </c>
      <c r="X225" s="162">
        <v>4E-05</v>
      </c>
      <c r="Y225" s="162">
        <f t="shared" si="47"/>
        <v>0.0012204000000000002</v>
      </c>
      <c r="Z225" s="162">
        <v>0</v>
      </c>
      <c r="AA225" s="163">
        <f t="shared" si="48"/>
        <v>0</v>
      </c>
      <c r="AR225" s="13" t="s">
        <v>237</v>
      </c>
      <c r="AT225" s="13" t="s">
        <v>175</v>
      </c>
      <c r="AU225" s="13" t="s">
        <v>153</v>
      </c>
      <c r="AY225" s="13" t="s">
        <v>174</v>
      </c>
      <c r="BE225" s="101">
        <f t="shared" si="49"/>
        <v>0</v>
      </c>
      <c r="BF225" s="101">
        <f t="shared" si="50"/>
        <v>0</v>
      </c>
      <c r="BG225" s="101">
        <f t="shared" si="51"/>
        <v>0</v>
      </c>
      <c r="BH225" s="101">
        <f t="shared" si="52"/>
        <v>0</v>
      </c>
      <c r="BI225" s="101">
        <f t="shared" si="53"/>
        <v>0</v>
      </c>
      <c r="BJ225" s="13" t="s">
        <v>153</v>
      </c>
      <c r="BK225" s="164">
        <f t="shared" si="54"/>
        <v>0</v>
      </c>
      <c r="BL225" s="13" t="s">
        <v>237</v>
      </c>
      <c r="BM225" s="13" t="s">
        <v>482</v>
      </c>
    </row>
    <row r="226" spans="2:65" s="1" customFormat="1" ht="31.5" customHeight="1">
      <c r="B226" s="126"/>
      <c r="C226" s="165" t="s">
        <v>483</v>
      </c>
      <c r="D226" s="165" t="s">
        <v>242</v>
      </c>
      <c r="E226" s="166" t="s">
        <v>484</v>
      </c>
      <c r="F226" s="248" t="s">
        <v>485</v>
      </c>
      <c r="G226" s="249"/>
      <c r="H226" s="249"/>
      <c r="I226" s="249"/>
      <c r="J226" s="167" t="s">
        <v>206</v>
      </c>
      <c r="K226" s="168">
        <v>31.73</v>
      </c>
      <c r="L226" s="250">
        <v>0</v>
      </c>
      <c r="M226" s="249"/>
      <c r="N226" s="251">
        <f t="shared" si="45"/>
        <v>0</v>
      </c>
      <c r="O226" s="242"/>
      <c r="P226" s="242"/>
      <c r="Q226" s="242"/>
      <c r="R226" s="128"/>
      <c r="T226" s="161" t="s">
        <v>18</v>
      </c>
      <c r="U226" s="39" t="s">
        <v>43</v>
      </c>
      <c r="V226" s="31"/>
      <c r="W226" s="162">
        <f t="shared" si="46"/>
        <v>0</v>
      </c>
      <c r="X226" s="162">
        <v>0.0122</v>
      </c>
      <c r="Y226" s="162">
        <f t="shared" si="47"/>
        <v>0.387106</v>
      </c>
      <c r="Z226" s="162">
        <v>0</v>
      </c>
      <c r="AA226" s="163">
        <f t="shared" si="48"/>
        <v>0</v>
      </c>
      <c r="AR226" s="13" t="s">
        <v>264</v>
      </c>
      <c r="AT226" s="13" t="s">
        <v>242</v>
      </c>
      <c r="AU226" s="13" t="s">
        <v>153</v>
      </c>
      <c r="AY226" s="13" t="s">
        <v>174</v>
      </c>
      <c r="BE226" s="101">
        <f t="shared" si="49"/>
        <v>0</v>
      </c>
      <c r="BF226" s="101">
        <f t="shared" si="50"/>
        <v>0</v>
      </c>
      <c r="BG226" s="101">
        <f t="shared" si="51"/>
        <v>0</v>
      </c>
      <c r="BH226" s="101">
        <f t="shared" si="52"/>
        <v>0</v>
      </c>
      <c r="BI226" s="101">
        <f t="shared" si="53"/>
        <v>0</v>
      </c>
      <c r="BJ226" s="13" t="s">
        <v>153</v>
      </c>
      <c r="BK226" s="164">
        <f t="shared" si="54"/>
        <v>0</v>
      </c>
      <c r="BL226" s="13" t="s">
        <v>237</v>
      </c>
      <c r="BM226" s="13" t="s">
        <v>486</v>
      </c>
    </row>
    <row r="227" spans="2:65" s="1" customFormat="1" ht="22.5" customHeight="1">
      <c r="B227" s="126"/>
      <c r="C227" s="156" t="s">
        <v>487</v>
      </c>
      <c r="D227" s="156" t="s">
        <v>175</v>
      </c>
      <c r="E227" s="157" t="s">
        <v>488</v>
      </c>
      <c r="F227" s="241" t="s">
        <v>489</v>
      </c>
      <c r="G227" s="242"/>
      <c r="H227" s="242"/>
      <c r="I227" s="242"/>
      <c r="J227" s="158" t="s">
        <v>350</v>
      </c>
      <c r="K227" s="159">
        <v>58.7</v>
      </c>
      <c r="L227" s="243">
        <v>0</v>
      </c>
      <c r="M227" s="242"/>
      <c r="N227" s="244">
        <f t="shared" si="45"/>
        <v>0</v>
      </c>
      <c r="O227" s="242"/>
      <c r="P227" s="242"/>
      <c r="Q227" s="242"/>
      <c r="R227" s="128"/>
      <c r="T227" s="161" t="s">
        <v>18</v>
      </c>
      <c r="U227" s="39" t="s">
        <v>43</v>
      </c>
      <c r="V227" s="31"/>
      <c r="W227" s="162">
        <f t="shared" si="46"/>
        <v>0</v>
      </c>
      <c r="X227" s="162">
        <v>0.00021</v>
      </c>
      <c r="Y227" s="162">
        <f t="shared" si="47"/>
        <v>0.012327000000000001</v>
      </c>
      <c r="Z227" s="162">
        <v>0</v>
      </c>
      <c r="AA227" s="163">
        <f t="shared" si="48"/>
        <v>0</v>
      </c>
      <c r="AR227" s="13" t="s">
        <v>237</v>
      </c>
      <c r="AT227" s="13" t="s">
        <v>175</v>
      </c>
      <c r="AU227" s="13" t="s">
        <v>153</v>
      </c>
      <c r="AY227" s="13" t="s">
        <v>174</v>
      </c>
      <c r="BE227" s="101">
        <f t="shared" si="49"/>
        <v>0</v>
      </c>
      <c r="BF227" s="101">
        <f t="shared" si="50"/>
        <v>0</v>
      </c>
      <c r="BG227" s="101">
        <f t="shared" si="51"/>
        <v>0</v>
      </c>
      <c r="BH227" s="101">
        <f t="shared" si="52"/>
        <v>0</v>
      </c>
      <c r="BI227" s="101">
        <f t="shared" si="53"/>
        <v>0</v>
      </c>
      <c r="BJ227" s="13" t="s">
        <v>153</v>
      </c>
      <c r="BK227" s="164">
        <f t="shared" si="54"/>
        <v>0</v>
      </c>
      <c r="BL227" s="13" t="s">
        <v>237</v>
      </c>
      <c r="BM227" s="13" t="s">
        <v>490</v>
      </c>
    </row>
    <row r="228" spans="2:65" s="1" customFormat="1" ht="22.5" customHeight="1">
      <c r="B228" s="126"/>
      <c r="C228" s="165" t="s">
        <v>491</v>
      </c>
      <c r="D228" s="165" t="s">
        <v>242</v>
      </c>
      <c r="E228" s="166" t="s">
        <v>492</v>
      </c>
      <c r="F228" s="248" t="s">
        <v>493</v>
      </c>
      <c r="G228" s="249"/>
      <c r="H228" s="249"/>
      <c r="I228" s="249"/>
      <c r="J228" s="167" t="s">
        <v>206</v>
      </c>
      <c r="K228" s="168">
        <v>22.32</v>
      </c>
      <c r="L228" s="250">
        <v>0</v>
      </c>
      <c r="M228" s="249"/>
      <c r="N228" s="251">
        <f t="shared" si="45"/>
        <v>0</v>
      </c>
      <c r="O228" s="242"/>
      <c r="P228" s="242"/>
      <c r="Q228" s="242"/>
      <c r="R228" s="128"/>
      <c r="T228" s="161" t="s">
        <v>18</v>
      </c>
      <c r="U228" s="39" t="s">
        <v>43</v>
      </c>
      <c r="V228" s="31"/>
      <c r="W228" s="162">
        <f t="shared" si="46"/>
        <v>0</v>
      </c>
      <c r="X228" s="162">
        <v>0.00846</v>
      </c>
      <c r="Y228" s="162">
        <f t="shared" si="47"/>
        <v>0.1888272</v>
      </c>
      <c r="Z228" s="162">
        <v>0</v>
      </c>
      <c r="AA228" s="163">
        <f t="shared" si="48"/>
        <v>0</v>
      </c>
      <c r="AR228" s="13" t="s">
        <v>264</v>
      </c>
      <c r="AT228" s="13" t="s">
        <v>242</v>
      </c>
      <c r="AU228" s="13" t="s">
        <v>153</v>
      </c>
      <c r="AY228" s="13" t="s">
        <v>174</v>
      </c>
      <c r="BE228" s="101">
        <f t="shared" si="49"/>
        <v>0</v>
      </c>
      <c r="BF228" s="101">
        <f t="shared" si="50"/>
        <v>0</v>
      </c>
      <c r="BG228" s="101">
        <f t="shared" si="51"/>
        <v>0</v>
      </c>
      <c r="BH228" s="101">
        <f t="shared" si="52"/>
        <v>0</v>
      </c>
      <c r="BI228" s="101">
        <f t="shared" si="53"/>
        <v>0</v>
      </c>
      <c r="BJ228" s="13" t="s">
        <v>153</v>
      </c>
      <c r="BK228" s="164">
        <f t="shared" si="54"/>
        <v>0</v>
      </c>
      <c r="BL228" s="13" t="s">
        <v>237</v>
      </c>
      <c r="BM228" s="13" t="s">
        <v>494</v>
      </c>
    </row>
    <row r="229" spans="2:65" s="1" customFormat="1" ht="31.5" customHeight="1">
      <c r="B229" s="126"/>
      <c r="C229" s="156" t="s">
        <v>495</v>
      </c>
      <c r="D229" s="156" t="s">
        <v>175</v>
      </c>
      <c r="E229" s="157" t="s">
        <v>496</v>
      </c>
      <c r="F229" s="241" t="s">
        <v>497</v>
      </c>
      <c r="G229" s="242"/>
      <c r="H229" s="242"/>
      <c r="I229" s="242"/>
      <c r="J229" s="158" t="s">
        <v>277</v>
      </c>
      <c r="K229" s="160">
        <v>0</v>
      </c>
      <c r="L229" s="243">
        <v>0</v>
      </c>
      <c r="M229" s="242"/>
      <c r="N229" s="244">
        <f t="shared" si="45"/>
        <v>0</v>
      </c>
      <c r="O229" s="242"/>
      <c r="P229" s="242"/>
      <c r="Q229" s="242"/>
      <c r="R229" s="128"/>
      <c r="T229" s="161" t="s">
        <v>18</v>
      </c>
      <c r="U229" s="39" t="s">
        <v>43</v>
      </c>
      <c r="V229" s="31"/>
      <c r="W229" s="162">
        <f t="shared" si="46"/>
        <v>0</v>
      </c>
      <c r="X229" s="162">
        <v>0</v>
      </c>
      <c r="Y229" s="162">
        <f t="shared" si="47"/>
        <v>0</v>
      </c>
      <c r="Z229" s="162">
        <v>0</v>
      </c>
      <c r="AA229" s="163">
        <f t="shared" si="48"/>
        <v>0</v>
      </c>
      <c r="AR229" s="13" t="s">
        <v>237</v>
      </c>
      <c r="AT229" s="13" t="s">
        <v>175</v>
      </c>
      <c r="AU229" s="13" t="s">
        <v>153</v>
      </c>
      <c r="AY229" s="13" t="s">
        <v>174</v>
      </c>
      <c r="BE229" s="101">
        <f t="shared" si="49"/>
        <v>0</v>
      </c>
      <c r="BF229" s="101">
        <f t="shared" si="50"/>
        <v>0</v>
      </c>
      <c r="BG229" s="101">
        <f t="shared" si="51"/>
        <v>0</v>
      </c>
      <c r="BH229" s="101">
        <f t="shared" si="52"/>
        <v>0</v>
      </c>
      <c r="BI229" s="101">
        <f t="shared" si="53"/>
        <v>0</v>
      </c>
      <c r="BJ229" s="13" t="s">
        <v>153</v>
      </c>
      <c r="BK229" s="164">
        <f t="shared" si="54"/>
        <v>0</v>
      </c>
      <c r="BL229" s="13" t="s">
        <v>237</v>
      </c>
      <c r="BM229" s="13" t="s">
        <v>498</v>
      </c>
    </row>
    <row r="230" spans="2:63" s="9" customFormat="1" ht="29.25" customHeight="1">
      <c r="B230" s="145"/>
      <c r="C230" s="146"/>
      <c r="D230" s="155" t="s">
        <v>145</v>
      </c>
      <c r="E230" s="155"/>
      <c r="F230" s="155"/>
      <c r="G230" s="155"/>
      <c r="H230" s="155"/>
      <c r="I230" s="155"/>
      <c r="J230" s="155"/>
      <c r="K230" s="155"/>
      <c r="L230" s="155"/>
      <c r="M230" s="155"/>
      <c r="N230" s="259">
        <f>BK230</f>
        <v>0</v>
      </c>
      <c r="O230" s="260"/>
      <c r="P230" s="260"/>
      <c r="Q230" s="260"/>
      <c r="R230" s="148"/>
      <c r="T230" s="149"/>
      <c r="U230" s="146"/>
      <c r="V230" s="146"/>
      <c r="W230" s="150">
        <f>SUM(W231:W232)</f>
        <v>0</v>
      </c>
      <c r="X230" s="146"/>
      <c r="Y230" s="150">
        <f>SUM(Y231:Y232)</f>
        <v>0.528814</v>
      </c>
      <c r="Z230" s="146"/>
      <c r="AA230" s="151">
        <f>SUM(AA231:AA232)</f>
        <v>0</v>
      </c>
      <c r="AR230" s="152" t="s">
        <v>153</v>
      </c>
      <c r="AT230" s="153" t="s">
        <v>75</v>
      </c>
      <c r="AU230" s="153" t="s">
        <v>83</v>
      </c>
      <c r="AY230" s="152" t="s">
        <v>174</v>
      </c>
      <c r="BK230" s="154">
        <f>SUM(BK231:BK232)</f>
        <v>0</v>
      </c>
    </row>
    <row r="231" spans="2:65" s="1" customFormat="1" ht="22.5" customHeight="1">
      <c r="B231" s="126"/>
      <c r="C231" s="156" t="s">
        <v>499</v>
      </c>
      <c r="D231" s="156" t="s">
        <v>175</v>
      </c>
      <c r="E231" s="157" t="s">
        <v>500</v>
      </c>
      <c r="F231" s="241" t="s">
        <v>501</v>
      </c>
      <c r="G231" s="242"/>
      <c r="H231" s="242"/>
      <c r="I231" s="242"/>
      <c r="J231" s="158" t="s">
        <v>206</v>
      </c>
      <c r="K231" s="159">
        <v>36.98</v>
      </c>
      <c r="L231" s="243">
        <v>0</v>
      </c>
      <c r="M231" s="242"/>
      <c r="N231" s="244">
        <f>ROUND(L231*K231,3)</f>
        <v>0</v>
      </c>
      <c r="O231" s="242"/>
      <c r="P231" s="242"/>
      <c r="Q231" s="242"/>
      <c r="R231" s="128"/>
      <c r="T231" s="161" t="s">
        <v>18</v>
      </c>
      <c r="U231" s="39" t="s">
        <v>43</v>
      </c>
      <c r="V231" s="31"/>
      <c r="W231" s="162">
        <f>V231*K231</f>
        <v>0</v>
      </c>
      <c r="X231" s="162">
        <v>0.0143</v>
      </c>
      <c r="Y231" s="162">
        <f>X231*K231</f>
        <v>0.528814</v>
      </c>
      <c r="Z231" s="162">
        <v>0</v>
      </c>
      <c r="AA231" s="163">
        <f>Z231*K231</f>
        <v>0</v>
      </c>
      <c r="AR231" s="13" t="s">
        <v>237</v>
      </c>
      <c r="AT231" s="13" t="s">
        <v>175</v>
      </c>
      <c r="AU231" s="13" t="s">
        <v>153</v>
      </c>
      <c r="AY231" s="13" t="s">
        <v>174</v>
      </c>
      <c r="BE231" s="101">
        <f>IF(U231="základná",N231,0)</f>
        <v>0</v>
      </c>
      <c r="BF231" s="101">
        <f>IF(U231="znížená",N231,0)</f>
        <v>0</v>
      </c>
      <c r="BG231" s="101">
        <f>IF(U231="zákl. prenesená",N231,0)</f>
        <v>0</v>
      </c>
      <c r="BH231" s="101">
        <f>IF(U231="zníž. prenesená",N231,0)</f>
        <v>0</v>
      </c>
      <c r="BI231" s="101">
        <f>IF(U231="nulová",N231,0)</f>
        <v>0</v>
      </c>
      <c r="BJ231" s="13" t="s">
        <v>153</v>
      </c>
      <c r="BK231" s="164">
        <f>ROUND(L231*K231,3)</f>
        <v>0</v>
      </c>
      <c r="BL231" s="13" t="s">
        <v>237</v>
      </c>
      <c r="BM231" s="13" t="s">
        <v>502</v>
      </c>
    </row>
    <row r="232" spans="2:65" s="1" customFormat="1" ht="31.5" customHeight="1">
      <c r="B232" s="126"/>
      <c r="C232" s="156" t="s">
        <v>503</v>
      </c>
      <c r="D232" s="156" t="s">
        <v>175</v>
      </c>
      <c r="E232" s="157" t="s">
        <v>504</v>
      </c>
      <c r="F232" s="241" t="s">
        <v>505</v>
      </c>
      <c r="G232" s="242"/>
      <c r="H232" s="242"/>
      <c r="I232" s="242"/>
      <c r="J232" s="158" t="s">
        <v>277</v>
      </c>
      <c r="K232" s="160">
        <v>0</v>
      </c>
      <c r="L232" s="243">
        <v>0</v>
      </c>
      <c r="M232" s="242"/>
      <c r="N232" s="244">
        <f>ROUND(L232*K232,3)</f>
        <v>0</v>
      </c>
      <c r="O232" s="242"/>
      <c r="P232" s="242"/>
      <c r="Q232" s="242"/>
      <c r="R232" s="128"/>
      <c r="T232" s="161" t="s">
        <v>18</v>
      </c>
      <c r="U232" s="39" t="s">
        <v>43</v>
      </c>
      <c r="V232" s="31"/>
      <c r="W232" s="162">
        <f>V232*K232</f>
        <v>0</v>
      </c>
      <c r="X232" s="162">
        <v>0</v>
      </c>
      <c r="Y232" s="162">
        <f>X232*K232</f>
        <v>0</v>
      </c>
      <c r="Z232" s="162">
        <v>0</v>
      </c>
      <c r="AA232" s="163">
        <f>Z232*K232</f>
        <v>0</v>
      </c>
      <c r="AR232" s="13" t="s">
        <v>237</v>
      </c>
      <c r="AT232" s="13" t="s">
        <v>175</v>
      </c>
      <c r="AU232" s="13" t="s">
        <v>153</v>
      </c>
      <c r="AY232" s="13" t="s">
        <v>174</v>
      </c>
      <c r="BE232" s="101">
        <f>IF(U232="základná",N232,0)</f>
        <v>0</v>
      </c>
      <c r="BF232" s="101">
        <f>IF(U232="znížená",N232,0)</f>
        <v>0</v>
      </c>
      <c r="BG232" s="101">
        <f>IF(U232="zákl. prenesená",N232,0)</f>
        <v>0</v>
      </c>
      <c r="BH232" s="101">
        <f>IF(U232="zníž. prenesená",N232,0)</f>
        <v>0</v>
      </c>
      <c r="BI232" s="101">
        <f>IF(U232="nulová",N232,0)</f>
        <v>0</v>
      </c>
      <c r="BJ232" s="13" t="s">
        <v>153</v>
      </c>
      <c r="BK232" s="164">
        <f>ROUND(L232*K232,3)</f>
        <v>0</v>
      </c>
      <c r="BL232" s="13" t="s">
        <v>237</v>
      </c>
      <c r="BM232" s="13" t="s">
        <v>506</v>
      </c>
    </row>
    <row r="233" spans="2:63" s="9" customFormat="1" ht="29.25" customHeight="1">
      <c r="B233" s="145"/>
      <c r="C233" s="146"/>
      <c r="D233" s="155" t="s">
        <v>146</v>
      </c>
      <c r="E233" s="155"/>
      <c r="F233" s="155"/>
      <c r="G233" s="155"/>
      <c r="H233" s="155"/>
      <c r="I233" s="155"/>
      <c r="J233" s="155"/>
      <c r="K233" s="155"/>
      <c r="L233" s="155"/>
      <c r="M233" s="155"/>
      <c r="N233" s="259">
        <f>BK233</f>
        <v>0</v>
      </c>
      <c r="O233" s="260"/>
      <c r="P233" s="260"/>
      <c r="Q233" s="260"/>
      <c r="R233" s="148"/>
      <c r="T233" s="149"/>
      <c r="U233" s="146"/>
      <c r="V233" s="146"/>
      <c r="W233" s="150">
        <f>SUM(W234:W236)</f>
        <v>0</v>
      </c>
      <c r="X233" s="146"/>
      <c r="Y233" s="150">
        <f>SUM(Y234:Y236)</f>
        <v>4.7538</v>
      </c>
      <c r="Z233" s="146"/>
      <c r="AA233" s="151">
        <f>SUM(AA234:AA236)</f>
        <v>0</v>
      </c>
      <c r="AR233" s="152" t="s">
        <v>153</v>
      </c>
      <c r="AT233" s="153" t="s">
        <v>75</v>
      </c>
      <c r="AU233" s="153" t="s">
        <v>83</v>
      </c>
      <c r="AY233" s="152" t="s">
        <v>174</v>
      </c>
      <c r="BK233" s="154">
        <f>SUM(BK234:BK236)</f>
        <v>0</v>
      </c>
    </row>
    <row r="234" spans="2:65" s="1" customFormat="1" ht="31.5" customHeight="1">
      <c r="B234" s="126"/>
      <c r="C234" s="156" t="s">
        <v>507</v>
      </c>
      <c r="D234" s="156" t="s">
        <v>175</v>
      </c>
      <c r="E234" s="157" t="s">
        <v>508</v>
      </c>
      <c r="F234" s="241" t="s">
        <v>509</v>
      </c>
      <c r="G234" s="242"/>
      <c r="H234" s="242"/>
      <c r="I234" s="242"/>
      <c r="J234" s="158" t="s">
        <v>206</v>
      </c>
      <c r="K234" s="159">
        <v>76</v>
      </c>
      <c r="L234" s="243">
        <v>0</v>
      </c>
      <c r="M234" s="242"/>
      <c r="N234" s="244">
        <f>ROUND(L234*K234,3)</f>
        <v>0</v>
      </c>
      <c r="O234" s="242"/>
      <c r="P234" s="242"/>
      <c r="Q234" s="242"/>
      <c r="R234" s="128"/>
      <c r="T234" s="161" t="s">
        <v>18</v>
      </c>
      <c r="U234" s="39" t="s">
        <v>43</v>
      </c>
      <c r="V234" s="31"/>
      <c r="W234" s="162">
        <f>V234*K234</f>
        <v>0</v>
      </c>
      <c r="X234" s="162">
        <v>0.04113</v>
      </c>
      <c r="Y234" s="162">
        <f>X234*K234</f>
        <v>3.12588</v>
      </c>
      <c r="Z234" s="162">
        <v>0</v>
      </c>
      <c r="AA234" s="163">
        <f>Z234*K234</f>
        <v>0</v>
      </c>
      <c r="AR234" s="13" t="s">
        <v>237</v>
      </c>
      <c r="AT234" s="13" t="s">
        <v>175</v>
      </c>
      <c r="AU234" s="13" t="s">
        <v>153</v>
      </c>
      <c r="AY234" s="13" t="s">
        <v>174</v>
      </c>
      <c r="BE234" s="101">
        <f>IF(U234="základná",N234,0)</f>
        <v>0</v>
      </c>
      <c r="BF234" s="101">
        <f>IF(U234="znížená",N234,0)</f>
        <v>0</v>
      </c>
      <c r="BG234" s="101">
        <f>IF(U234="zákl. prenesená",N234,0)</f>
        <v>0</v>
      </c>
      <c r="BH234" s="101">
        <f>IF(U234="zníž. prenesená",N234,0)</f>
        <v>0</v>
      </c>
      <c r="BI234" s="101">
        <f>IF(U234="nulová",N234,0)</f>
        <v>0</v>
      </c>
      <c r="BJ234" s="13" t="s">
        <v>153</v>
      </c>
      <c r="BK234" s="164">
        <f>ROUND(L234*K234,3)</f>
        <v>0</v>
      </c>
      <c r="BL234" s="13" t="s">
        <v>237</v>
      </c>
      <c r="BM234" s="13" t="s">
        <v>510</v>
      </c>
    </row>
    <row r="235" spans="2:65" s="1" customFormat="1" ht="22.5" customHeight="1">
      <c r="B235" s="126"/>
      <c r="C235" s="165" t="s">
        <v>511</v>
      </c>
      <c r="D235" s="165" t="s">
        <v>242</v>
      </c>
      <c r="E235" s="166" t="s">
        <v>512</v>
      </c>
      <c r="F235" s="248" t="s">
        <v>513</v>
      </c>
      <c r="G235" s="249"/>
      <c r="H235" s="249"/>
      <c r="I235" s="249"/>
      <c r="J235" s="167" t="s">
        <v>206</v>
      </c>
      <c r="K235" s="168">
        <v>77.52</v>
      </c>
      <c r="L235" s="250">
        <v>0</v>
      </c>
      <c r="M235" s="249"/>
      <c r="N235" s="251">
        <f>ROUND(L235*K235,3)</f>
        <v>0</v>
      </c>
      <c r="O235" s="242"/>
      <c r="P235" s="242"/>
      <c r="Q235" s="242"/>
      <c r="R235" s="128"/>
      <c r="T235" s="161" t="s">
        <v>18</v>
      </c>
      <c r="U235" s="39" t="s">
        <v>43</v>
      </c>
      <c r="V235" s="31"/>
      <c r="W235" s="162">
        <f>V235*K235</f>
        <v>0</v>
      </c>
      <c r="X235" s="162">
        <v>0.021</v>
      </c>
      <c r="Y235" s="162">
        <f>X235*K235</f>
        <v>1.62792</v>
      </c>
      <c r="Z235" s="162">
        <v>0</v>
      </c>
      <c r="AA235" s="163">
        <f>Z235*K235</f>
        <v>0</v>
      </c>
      <c r="AR235" s="13" t="s">
        <v>264</v>
      </c>
      <c r="AT235" s="13" t="s">
        <v>242</v>
      </c>
      <c r="AU235" s="13" t="s">
        <v>153</v>
      </c>
      <c r="AY235" s="13" t="s">
        <v>174</v>
      </c>
      <c r="BE235" s="101">
        <f>IF(U235="základná",N235,0)</f>
        <v>0</v>
      </c>
      <c r="BF235" s="101">
        <f>IF(U235="znížená",N235,0)</f>
        <v>0</v>
      </c>
      <c r="BG235" s="101">
        <f>IF(U235="zákl. prenesená",N235,0)</f>
        <v>0</v>
      </c>
      <c r="BH235" s="101">
        <f>IF(U235="zníž. prenesená",N235,0)</f>
        <v>0</v>
      </c>
      <c r="BI235" s="101">
        <f>IF(U235="nulová",N235,0)</f>
        <v>0</v>
      </c>
      <c r="BJ235" s="13" t="s">
        <v>153</v>
      </c>
      <c r="BK235" s="164">
        <f>ROUND(L235*K235,3)</f>
        <v>0</v>
      </c>
      <c r="BL235" s="13" t="s">
        <v>237</v>
      </c>
      <c r="BM235" s="13" t="s">
        <v>514</v>
      </c>
    </row>
    <row r="236" spans="2:65" s="1" customFormat="1" ht="31.5" customHeight="1">
      <c r="B236" s="126"/>
      <c r="C236" s="156" t="s">
        <v>515</v>
      </c>
      <c r="D236" s="156" t="s">
        <v>175</v>
      </c>
      <c r="E236" s="157" t="s">
        <v>516</v>
      </c>
      <c r="F236" s="241" t="s">
        <v>517</v>
      </c>
      <c r="G236" s="242"/>
      <c r="H236" s="242"/>
      <c r="I236" s="242"/>
      <c r="J236" s="158" t="s">
        <v>277</v>
      </c>
      <c r="K236" s="160">
        <v>0</v>
      </c>
      <c r="L236" s="243">
        <v>0</v>
      </c>
      <c r="M236" s="242"/>
      <c r="N236" s="244">
        <f>ROUND(L236*K236,3)</f>
        <v>0</v>
      </c>
      <c r="O236" s="242"/>
      <c r="P236" s="242"/>
      <c r="Q236" s="242"/>
      <c r="R236" s="128"/>
      <c r="T236" s="161" t="s">
        <v>18</v>
      </c>
      <c r="U236" s="39" t="s">
        <v>43</v>
      </c>
      <c r="V236" s="31"/>
      <c r="W236" s="162">
        <f>V236*K236</f>
        <v>0</v>
      </c>
      <c r="X236" s="162">
        <v>0</v>
      </c>
      <c r="Y236" s="162">
        <f>X236*K236</f>
        <v>0</v>
      </c>
      <c r="Z236" s="162">
        <v>0</v>
      </c>
      <c r="AA236" s="163">
        <f>Z236*K236</f>
        <v>0</v>
      </c>
      <c r="AR236" s="13" t="s">
        <v>237</v>
      </c>
      <c r="AT236" s="13" t="s">
        <v>175</v>
      </c>
      <c r="AU236" s="13" t="s">
        <v>153</v>
      </c>
      <c r="AY236" s="13" t="s">
        <v>174</v>
      </c>
      <c r="BE236" s="101">
        <f>IF(U236="základná",N236,0)</f>
        <v>0</v>
      </c>
      <c r="BF236" s="101">
        <f>IF(U236="znížená",N236,0)</f>
        <v>0</v>
      </c>
      <c r="BG236" s="101">
        <f>IF(U236="zákl. prenesená",N236,0)</f>
        <v>0</v>
      </c>
      <c r="BH236" s="101">
        <f>IF(U236="zníž. prenesená",N236,0)</f>
        <v>0</v>
      </c>
      <c r="BI236" s="101">
        <f>IF(U236="nulová",N236,0)</f>
        <v>0</v>
      </c>
      <c r="BJ236" s="13" t="s">
        <v>153</v>
      </c>
      <c r="BK236" s="164">
        <f>ROUND(L236*K236,3)</f>
        <v>0</v>
      </c>
      <c r="BL236" s="13" t="s">
        <v>237</v>
      </c>
      <c r="BM236" s="13" t="s">
        <v>518</v>
      </c>
    </row>
    <row r="237" spans="2:63" s="9" customFormat="1" ht="29.25" customHeight="1">
      <c r="B237" s="145"/>
      <c r="C237" s="146"/>
      <c r="D237" s="155" t="s">
        <v>147</v>
      </c>
      <c r="E237" s="155"/>
      <c r="F237" s="155"/>
      <c r="G237" s="155"/>
      <c r="H237" s="155"/>
      <c r="I237" s="155"/>
      <c r="J237" s="155"/>
      <c r="K237" s="155"/>
      <c r="L237" s="155"/>
      <c r="M237" s="155"/>
      <c r="N237" s="259">
        <f>BK237</f>
        <v>0</v>
      </c>
      <c r="O237" s="260"/>
      <c r="P237" s="260"/>
      <c r="Q237" s="260"/>
      <c r="R237" s="148"/>
      <c r="T237" s="149"/>
      <c r="U237" s="146"/>
      <c r="V237" s="146"/>
      <c r="W237" s="150">
        <f>W238</f>
        <v>0</v>
      </c>
      <c r="X237" s="146"/>
      <c r="Y237" s="150">
        <f>Y238</f>
        <v>0.067104</v>
      </c>
      <c r="Z237" s="146"/>
      <c r="AA237" s="151">
        <f>AA238</f>
        <v>0</v>
      </c>
      <c r="AR237" s="152" t="s">
        <v>153</v>
      </c>
      <c r="AT237" s="153" t="s">
        <v>75</v>
      </c>
      <c r="AU237" s="153" t="s">
        <v>83</v>
      </c>
      <c r="AY237" s="152" t="s">
        <v>174</v>
      </c>
      <c r="BK237" s="154">
        <f>BK238</f>
        <v>0</v>
      </c>
    </row>
    <row r="238" spans="2:65" s="1" customFormat="1" ht="31.5" customHeight="1">
      <c r="B238" s="126"/>
      <c r="C238" s="156" t="s">
        <v>519</v>
      </c>
      <c r="D238" s="156" t="s">
        <v>175</v>
      </c>
      <c r="E238" s="157" t="s">
        <v>520</v>
      </c>
      <c r="F238" s="241" t="s">
        <v>521</v>
      </c>
      <c r="G238" s="242"/>
      <c r="H238" s="242"/>
      <c r="I238" s="242"/>
      <c r="J238" s="158" t="s">
        <v>206</v>
      </c>
      <c r="K238" s="159">
        <v>209.7</v>
      </c>
      <c r="L238" s="243">
        <v>0</v>
      </c>
      <c r="M238" s="242"/>
      <c r="N238" s="244">
        <f>ROUND(L238*K238,3)</f>
        <v>0</v>
      </c>
      <c r="O238" s="242"/>
      <c r="P238" s="242"/>
      <c r="Q238" s="242"/>
      <c r="R238" s="128"/>
      <c r="T238" s="161" t="s">
        <v>18</v>
      </c>
      <c r="U238" s="39" t="s">
        <v>43</v>
      </c>
      <c r="V238" s="31"/>
      <c r="W238" s="162">
        <f>V238*K238</f>
        <v>0</v>
      </c>
      <c r="X238" s="162">
        <v>0.00032</v>
      </c>
      <c r="Y238" s="162">
        <f>X238*K238</f>
        <v>0.067104</v>
      </c>
      <c r="Z238" s="162">
        <v>0</v>
      </c>
      <c r="AA238" s="163">
        <f>Z238*K238</f>
        <v>0</v>
      </c>
      <c r="AR238" s="13" t="s">
        <v>237</v>
      </c>
      <c r="AT238" s="13" t="s">
        <v>175</v>
      </c>
      <c r="AU238" s="13" t="s">
        <v>153</v>
      </c>
      <c r="AY238" s="13" t="s">
        <v>174</v>
      </c>
      <c r="BE238" s="101">
        <f>IF(U238="základná",N238,0)</f>
        <v>0</v>
      </c>
      <c r="BF238" s="101">
        <f>IF(U238="znížená",N238,0)</f>
        <v>0</v>
      </c>
      <c r="BG238" s="101">
        <f>IF(U238="zákl. prenesená",N238,0)</f>
        <v>0</v>
      </c>
      <c r="BH238" s="101">
        <f>IF(U238="zníž. prenesená",N238,0)</f>
        <v>0</v>
      </c>
      <c r="BI238" s="101">
        <f>IF(U238="nulová",N238,0)</f>
        <v>0</v>
      </c>
      <c r="BJ238" s="13" t="s">
        <v>153</v>
      </c>
      <c r="BK238" s="164">
        <f>ROUND(L238*K238,3)</f>
        <v>0</v>
      </c>
      <c r="BL238" s="13" t="s">
        <v>237</v>
      </c>
      <c r="BM238" s="13" t="s">
        <v>522</v>
      </c>
    </row>
    <row r="239" spans="2:63" s="9" customFormat="1" ht="29.25" customHeight="1">
      <c r="B239" s="145"/>
      <c r="C239" s="146"/>
      <c r="D239" s="155" t="s">
        <v>148</v>
      </c>
      <c r="E239" s="155"/>
      <c r="F239" s="155"/>
      <c r="G239" s="155"/>
      <c r="H239" s="155"/>
      <c r="I239" s="155"/>
      <c r="J239" s="155"/>
      <c r="K239" s="155"/>
      <c r="L239" s="155"/>
      <c r="M239" s="155"/>
      <c r="N239" s="259">
        <f>BK239</f>
        <v>0</v>
      </c>
      <c r="O239" s="260"/>
      <c r="P239" s="260"/>
      <c r="Q239" s="260"/>
      <c r="R239" s="148"/>
      <c r="T239" s="149"/>
      <c r="U239" s="146"/>
      <c r="V239" s="146"/>
      <c r="W239" s="150">
        <f>W240</f>
        <v>0</v>
      </c>
      <c r="X239" s="146"/>
      <c r="Y239" s="150">
        <f>Y240</f>
        <v>0.01603728</v>
      </c>
      <c r="Z239" s="146"/>
      <c r="AA239" s="151">
        <f>AA240</f>
        <v>0</v>
      </c>
      <c r="AR239" s="152" t="s">
        <v>153</v>
      </c>
      <c r="AT239" s="153" t="s">
        <v>75</v>
      </c>
      <c r="AU239" s="153" t="s">
        <v>83</v>
      </c>
      <c r="AY239" s="152" t="s">
        <v>174</v>
      </c>
      <c r="BK239" s="154">
        <f>BK240</f>
        <v>0</v>
      </c>
    </row>
    <row r="240" spans="2:65" s="1" customFormat="1" ht="22.5" customHeight="1">
      <c r="B240" s="126"/>
      <c r="C240" s="156" t="s">
        <v>523</v>
      </c>
      <c r="D240" s="156" t="s">
        <v>175</v>
      </c>
      <c r="E240" s="157" t="s">
        <v>524</v>
      </c>
      <c r="F240" s="241" t="s">
        <v>525</v>
      </c>
      <c r="G240" s="242"/>
      <c r="H240" s="242"/>
      <c r="I240" s="242"/>
      <c r="J240" s="158" t="s">
        <v>206</v>
      </c>
      <c r="K240" s="159">
        <v>76.368</v>
      </c>
      <c r="L240" s="243">
        <v>0</v>
      </c>
      <c r="M240" s="242"/>
      <c r="N240" s="244">
        <f>ROUND(L240*K240,3)</f>
        <v>0</v>
      </c>
      <c r="O240" s="242"/>
      <c r="P240" s="242"/>
      <c r="Q240" s="242"/>
      <c r="R240" s="128"/>
      <c r="T240" s="161" t="s">
        <v>18</v>
      </c>
      <c r="U240" s="39" t="s">
        <v>43</v>
      </c>
      <c r="V240" s="31"/>
      <c r="W240" s="162">
        <f>V240*K240</f>
        <v>0</v>
      </c>
      <c r="X240" s="162">
        <v>0.00021</v>
      </c>
      <c r="Y240" s="162">
        <f>X240*K240</f>
        <v>0.01603728</v>
      </c>
      <c r="Z240" s="162">
        <v>0</v>
      </c>
      <c r="AA240" s="163">
        <f>Z240*K240</f>
        <v>0</v>
      </c>
      <c r="AR240" s="13" t="s">
        <v>237</v>
      </c>
      <c r="AT240" s="13" t="s">
        <v>175</v>
      </c>
      <c r="AU240" s="13" t="s">
        <v>153</v>
      </c>
      <c r="AY240" s="13" t="s">
        <v>174</v>
      </c>
      <c r="BE240" s="101">
        <f>IF(U240="základná",N240,0)</f>
        <v>0</v>
      </c>
      <c r="BF240" s="101">
        <f>IF(U240="znížená",N240,0)</f>
        <v>0</v>
      </c>
      <c r="BG240" s="101">
        <f>IF(U240="zákl. prenesená",N240,0)</f>
        <v>0</v>
      </c>
      <c r="BH240" s="101">
        <f>IF(U240="zníž. prenesená",N240,0)</f>
        <v>0</v>
      </c>
      <c r="BI240" s="101">
        <f>IF(U240="nulová",N240,0)</f>
        <v>0</v>
      </c>
      <c r="BJ240" s="13" t="s">
        <v>153</v>
      </c>
      <c r="BK240" s="164">
        <f>ROUND(L240*K240,3)</f>
        <v>0</v>
      </c>
      <c r="BL240" s="13" t="s">
        <v>237</v>
      </c>
      <c r="BM240" s="13" t="s">
        <v>526</v>
      </c>
    </row>
    <row r="241" spans="2:63" s="1" customFormat="1" ht="49.5" customHeight="1">
      <c r="B241" s="30"/>
      <c r="C241" s="31"/>
      <c r="D241" s="147" t="s">
        <v>527</v>
      </c>
      <c r="E241" s="31"/>
      <c r="F241" s="31"/>
      <c r="G241" s="31"/>
      <c r="H241" s="31"/>
      <c r="I241" s="31"/>
      <c r="J241" s="31"/>
      <c r="K241" s="31"/>
      <c r="L241" s="31"/>
      <c r="M241" s="31"/>
      <c r="N241" s="261">
        <f aca="true" t="shared" si="55" ref="N241:N246">BK241</f>
        <v>0</v>
      </c>
      <c r="O241" s="262"/>
      <c r="P241" s="262"/>
      <c r="Q241" s="262"/>
      <c r="R241" s="32"/>
      <c r="T241" s="69"/>
      <c r="U241" s="31"/>
      <c r="V241" s="31"/>
      <c r="W241" s="31"/>
      <c r="X241" s="31"/>
      <c r="Y241" s="31"/>
      <c r="Z241" s="31"/>
      <c r="AA241" s="70"/>
      <c r="AT241" s="13" t="s">
        <v>75</v>
      </c>
      <c r="AU241" s="13" t="s">
        <v>76</v>
      </c>
      <c r="AY241" s="13" t="s">
        <v>528</v>
      </c>
      <c r="BK241" s="164">
        <f>SUM(BK242:BK246)</f>
        <v>0</v>
      </c>
    </row>
    <row r="242" spans="2:63" s="1" customFormat="1" ht="21.75" customHeight="1">
      <c r="B242" s="30"/>
      <c r="C242" s="170" t="s">
        <v>18</v>
      </c>
      <c r="D242" s="170" t="s">
        <v>175</v>
      </c>
      <c r="E242" s="171" t="s">
        <v>18</v>
      </c>
      <c r="F242" s="254" t="s">
        <v>18</v>
      </c>
      <c r="G242" s="255"/>
      <c r="H242" s="255"/>
      <c r="I242" s="255"/>
      <c r="J242" s="172" t="s">
        <v>18</v>
      </c>
      <c r="K242" s="160"/>
      <c r="L242" s="243"/>
      <c r="M242" s="256"/>
      <c r="N242" s="257">
        <f t="shared" si="55"/>
        <v>0</v>
      </c>
      <c r="O242" s="256"/>
      <c r="P242" s="256"/>
      <c r="Q242" s="256"/>
      <c r="R242" s="32"/>
      <c r="T242" s="161" t="s">
        <v>18</v>
      </c>
      <c r="U242" s="173" t="s">
        <v>43</v>
      </c>
      <c r="V242" s="31"/>
      <c r="W242" s="31"/>
      <c r="X242" s="31"/>
      <c r="Y242" s="31"/>
      <c r="Z242" s="31"/>
      <c r="AA242" s="70"/>
      <c r="AT242" s="13" t="s">
        <v>528</v>
      </c>
      <c r="AU242" s="13" t="s">
        <v>83</v>
      </c>
      <c r="AY242" s="13" t="s">
        <v>528</v>
      </c>
      <c r="BE242" s="101">
        <f>IF(U242="základná",N242,0)</f>
        <v>0</v>
      </c>
      <c r="BF242" s="101">
        <f>IF(U242="znížená",N242,0)</f>
        <v>0</v>
      </c>
      <c r="BG242" s="101">
        <f>IF(U242="zákl. prenesená",N242,0)</f>
        <v>0</v>
      </c>
      <c r="BH242" s="101">
        <f>IF(U242="zníž. prenesená",N242,0)</f>
        <v>0</v>
      </c>
      <c r="BI242" s="101">
        <f>IF(U242="nulová",N242,0)</f>
        <v>0</v>
      </c>
      <c r="BJ242" s="13" t="s">
        <v>153</v>
      </c>
      <c r="BK242" s="164">
        <f>L242*K242</f>
        <v>0</v>
      </c>
    </row>
    <row r="243" spans="2:63" s="1" customFormat="1" ht="21.75" customHeight="1">
      <c r="B243" s="30"/>
      <c r="C243" s="170" t="s">
        <v>18</v>
      </c>
      <c r="D243" s="170" t="s">
        <v>175</v>
      </c>
      <c r="E243" s="171" t="s">
        <v>18</v>
      </c>
      <c r="F243" s="254" t="s">
        <v>18</v>
      </c>
      <c r="G243" s="255"/>
      <c r="H243" s="255"/>
      <c r="I243" s="255"/>
      <c r="J243" s="172" t="s">
        <v>18</v>
      </c>
      <c r="K243" s="160"/>
      <c r="L243" s="243"/>
      <c r="M243" s="256"/>
      <c r="N243" s="257">
        <f t="shared" si="55"/>
        <v>0</v>
      </c>
      <c r="O243" s="256"/>
      <c r="P243" s="256"/>
      <c r="Q243" s="256"/>
      <c r="R243" s="32"/>
      <c r="T243" s="161" t="s">
        <v>18</v>
      </c>
      <c r="U243" s="173" t="s">
        <v>43</v>
      </c>
      <c r="V243" s="31"/>
      <c r="W243" s="31"/>
      <c r="X243" s="31"/>
      <c r="Y243" s="31"/>
      <c r="Z243" s="31"/>
      <c r="AA243" s="70"/>
      <c r="AT243" s="13" t="s">
        <v>528</v>
      </c>
      <c r="AU243" s="13" t="s">
        <v>83</v>
      </c>
      <c r="AY243" s="13" t="s">
        <v>528</v>
      </c>
      <c r="BE243" s="101">
        <f>IF(U243="základná",N243,0)</f>
        <v>0</v>
      </c>
      <c r="BF243" s="101">
        <f>IF(U243="znížená",N243,0)</f>
        <v>0</v>
      </c>
      <c r="BG243" s="101">
        <f>IF(U243="zákl. prenesená",N243,0)</f>
        <v>0</v>
      </c>
      <c r="BH243" s="101">
        <f>IF(U243="zníž. prenesená",N243,0)</f>
        <v>0</v>
      </c>
      <c r="BI243" s="101">
        <f>IF(U243="nulová",N243,0)</f>
        <v>0</v>
      </c>
      <c r="BJ243" s="13" t="s">
        <v>153</v>
      </c>
      <c r="BK243" s="164">
        <f>L243*K243</f>
        <v>0</v>
      </c>
    </row>
    <row r="244" spans="2:63" s="1" customFormat="1" ht="21.75" customHeight="1">
      <c r="B244" s="30"/>
      <c r="C244" s="170" t="s">
        <v>18</v>
      </c>
      <c r="D244" s="170" t="s">
        <v>175</v>
      </c>
      <c r="E244" s="171" t="s">
        <v>18</v>
      </c>
      <c r="F244" s="254" t="s">
        <v>18</v>
      </c>
      <c r="G244" s="255"/>
      <c r="H244" s="255"/>
      <c r="I244" s="255"/>
      <c r="J244" s="172" t="s">
        <v>18</v>
      </c>
      <c r="K244" s="160"/>
      <c r="L244" s="243"/>
      <c r="M244" s="256"/>
      <c r="N244" s="257">
        <f t="shared" si="55"/>
        <v>0</v>
      </c>
      <c r="O244" s="256"/>
      <c r="P244" s="256"/>
      <c r="Q244" s="256"/>
      <c r="R244" s="32"/>
      <c r="T244" s="161" t="s">
        <v>18</v>
      </c>
      <c r="U244" s="173" t="s">
        <v>43</v>
      </c>
      <c r="V244" s="31"/>
      <c r="W244" s="31"/>
      <c r="X244" s="31"/>
      <c r="Y244" s="31"/>
      <c r="Z244" s="31"/>
      <c r="AA244" s="70"/>
      <c r="AT244" s="13" t="s">
        <v>528</v>
      </c>
      <c r="AU244" s="13" t="s">
        <v>83</v>
      </c>
      <c r="AY244" s="13" t="s">
        <v>528</v>
      </c>
      <c r="BE244" s="101">
        <f>IF(U244="základná",N244,0)</f>
        <v>0</v>
      </c>
      <c r="BF244" s="101">
        <f>IF(U244="znížená",N244,0)</f>
        <v>0</v>
      </c>
      <c r="BG244" s="101">
        <f>IF(U244="zákl. prenesená",N244,0)</f>
        <v>0</v>
      </c>
      <c r="BH244" s="101">
        <f>IF(U244="zníž. prenesená",N244,0)</f>
        <v>0</v>
      </c>
      <c r="BI244" s="101">
        <f>IF(U244="nulová",N244,0)</f>
        <v>0</v>
      </c>
      <c r="BJ244" s="13" t="s">
        <v>153</v>
      </c>
      <c r="BK244" s="164">
        <f>L244*K244</f>
        <v>0</v>
      </c>
    </row>
    <row r="245" spans="2:63" s="1" customFormat="1" ht="21.75" customHeight="1">
      <c r="B245" s="30"/>
      <c r="C245" s="170" t="s">
        <v>18</v>
      </c>
      <c r="D245" s="170" t="s">
        <v>175</v>
      </c>
      <c r="E245" s="171" t="s">
        <v>18</v>
      </c>
      <c r="F245" s="254" t="s">
        <v>18</v>
      </c>
      <c r="G245" s="255"/>
      <c r="H245" s="255"/>
      <c r="I245" s="255"/>
      <c r="J245" s="172" t="s">
        <v>18</v>
      </c>
      <c r="K245" s="160"/>
      <c r="L245" s="243"/>
      <c r="M245" s="256"/>
      <c r="N245" s="257">
        <f t="shared" si="55"/>
        <v>0</v>
      </c>
      <c r="O245" s="256"/>
      <c r="P245" s="256"/>
      <c r="Q245" s="256"/>
      <c r="R245" s="32"/>
      <c r="T245" s="161" t="s">
        <v>18</v>
      </c>
      <c r="U245" s="173" t="s">
        <v>43</v>
      </c>
      <c r="V245" s="31"/>
      <c r="W245" s="31"/>
      <c r="X245" s="31"/>
      <c r="Y245" s="31"/>
      <c r="Z245" s="31"/>
      <c r="AA245" s="70"/>
      <c r="AT245" s="13" t="s">
        <v>528</v>
      </c>
      <c r="AU245" s="13" t="s">
        <v>83</v>
      </c>
      <c r="AY245" s="13" t="s">
        <v>528</v>
      </c>
      <c r="BE245" s="101">
        <f>IF(U245="základná",N245,0)</f>
        <v>0</v>
      </c>
      <c r="BF245" s="101">
        <f>IF(U245="znížená",N245,0)</f>
        <v>0</v>
      </c>
      <c r="BG245" s="101">
        <f>IF(U245="zákl. prenesená",N245,0)</f>
        <v>0</v>
      </c>
      <c r="BH245" s="101">
        <f>IF(U245="zníž. prenesená",N245,0)</f>
        <v>0</v>
      </c>
      <c r="BI245" s="101">
        <f>IF(U245="nulová",N245,0)</f>
        <v>0</v>
      </c>
      <c r="BJ245" s="13" t="s">
        <v>153</v>
      </c>
      <c r="BK245" s="164">
        <f>L245*K245</f>
        <v>0</v>
      </c>
    </row>
    <row r="246" spans="2:63" s="1" customFormat="1" ht="21.75" customHeight="1">
      <c r="B246" s="30"/>
      <c r="C246" s="170" t="s">
        <v>18</v>
      </c>
      <c r="D246" s="170" t="s">
        <v>175</v>
      </c>
      <c r="E246" s="171" t="s">
        <v>18</v>
      </c>
      <c r="F246" s="254" t="s">
        <v>18</v>
      </c>
      <c r="G246" s="255"/>
      <c r="H246" s="255"/>
      <c r="I246" s="255"/>
      <c r="J246" s="172" t="s">
        <v>18</v>
      </c>
      <c r="K246" s="160"/>
      <c r="L246" s="243"/>
      <c r="M246" s="256"/>
      <c r="N246" s="257">
        <f t="shared" si="55"/>
        <v>0</v>
      </c>
      <c r="O246" s="256"/>
      <c r="P246" s="256"/>
      <c r="Q246" s="256"/>
      <c r="R246" s="32"/>
      <c r="T246" s="161" t="s">
        <v>18</v>
      </c>
      <c r="U246" s="173" t="s">
        <v>43</v>
      </c>
      <c r="V246" s="51"/>
      <c r="W246" s="51"/>
      <c r="X246" s="51"/>
      <c r="Y246" s="51"/>
      <c r="Z246" s="51"/>
      <c r="AA246" s="53"/>
      <c r="AT246" s="13" t="s">
        <v>528</v>
      </c>
      <c r="AU246" s="13" t="s">
        <v>83</v>
      </c>
      <c r="AY246" s="13" t="s">
        <v>528</v>
      </c>
      <c r="BE246" s="101">
        <f>IF(U246="základná",N246,0)</f>
        <v>0</v>
      </c>
      <c r="BF246" s="101">
        <f>IF(U246="znížená",N246,0)</f>
        <v>0</v>
      </c>
      <c r="BG246" s="101">
        <f>IF(U246="zákl. prenesená",N246,0)</f>
        <v>0</v>
      </c>
      <c r="BH246" s="101">
        <f>IF(U246="zníž. prenesená",N246,0)</f>
        <v>0</v>
      </c>
      <c r="BI246" s="101">
        <f>IF(U246="nulová",N246,0)</f>
        <v>0</v>
      </c>
      <c r="BJ246" s="13" t="s">
        <v>153</v>
      </c>
      <c r="BK246" s="164">
        <f>L246*K246</f>
        <v>0</v>
      </c>
    </row>
    <row r="247" spans="2:18" s="1" customFormat="1" ht="6.75" customHeight="1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6"/>
    </row>
  </sheetData>
  <sheetProtection password="CC35" sheet="1" objects="1" scenarios="1" formatColumns="0" formatRows="0" sort="0" autoFilter="0"/>
  <mergeCells count="380">
    <mergeCell ref="S2:AC2"/>
    <mergeCell ref="N230:Q230"/>
    <mergeCell ref="N233:Q233"/>
    <mergeCell ref="N237:Q237"/>
    <mergeCell ref="N239:Q239"/>
    <mergeCell ref="N241:Q241"/>
    <mergeCell ref="N222:Q222"/>
    <mergeCell ref="N159:Q159"/>
    <mergeCell ref="N161:Q161"/>
    <mergeCell ref="M130:Q130"/>
    <mergeCell ref="H1:K1"/>
    <mergeCell ref="N168:Q168"/>
    <mergeCell ref="N171:Q171"/>
    <mergeCell ref="N189:Q189"/>
    <mergeCell ref="N202:Q202"/>
    <mergeCell ref="N218:Q218"/>
    <mergeCell ref="N136:Q136"/>
    <mergeCell ref="N142:Q142"/>
    <mergeCell ref="N153:Q153"/>
    <mergeCell ref="N157:Q157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40:I240"/>
    <mergeCell ref="L240:M240"/>
    <mergeCell ref="N240:Q240"/>
    <mergeCell ref="F242:I242"/>
    <mergeCell ref="L242:M242"/>
    <mergeCell ref="N242:Q242"/>
    <mergeCell ref="F236:I236"/>
    <mergeCell ref="L236:M236"/>
    <mergeCell ref="N236:Q236"/>
    <mergeCell ref="F238:I238"/>
    <mergeCell ref="L238:M238"/>
    <mergeCell ref="N238:Q238"/>
    <mergeCell ref="F234:I234"/>
    <mergeCell ref="L234:M234"/>
    <mergeCell ref="N234:Q234"/>
    <mergeCell ref="F235:I235"/>
    <mergeCell ref="L235:M235"/>
    <mergeCell ref="N235:Q235"/>
    <mergeCell ref="F231:I231"/>
    <mergeCell ref="L231:M231"/>
    <mergeCell ref="N231:Q231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1:I221"/>
    <mergeCell ref="L221:M221"/>
    <mergeCell ref="N221:Q221"/>
    <mergeCell ref="F223:I223"/>
    <mergeCell ref="L223:M223"/>
    <mergeCell ref="N223:Q223"/>
    <mergeCell ref="F219:I219"/>
    <mergeCell ref="L219:M219"/>
    <mergeCell ref="N219:Q219"/>
    <mergeCell ref="F220:I220"/>
    <mergeCell ref="L220:M220"/>
    <mergeCell ref="N220:Q220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1:I201"/>
    <mergeCell ref="L201:M201"/>
    <mergeCell ref="N201:Q201"/>
    <mergeCell ref="F203:I203"/>
    <mergeCell ref="L203:M203"/>
    <mergeCell ref="N203:Q203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8:I188"/>
    <mergeCell ref="L188:M188"/>
    <mergeCell ref="N188:Q188"/>
    <mergeCell ref="F190:I190"/>
    <mergeCell ref="L190:M190"/>
    <mergeCell ref="N190:Q190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3:I163"/>
    <mergeCell ref="L163:M163"/>
    <mergeCell ref="N163:Q163"/>
    <mergeCell ref="N162:Q162"/>
    <mergeCell ref="F156:I156"/>
    <mergeCell ref="L156:M156"/>
    <mergeCell ref="N156:Q156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M131:Q131"/>
    <mergeCell ref="F133:I133"/>
    <mergeCell ref="L133:M133"/>
    <mergeCell ref="N133:Q133"/>
    <mergeCell ref="F137:I137"/>
    <mergeCell ref="L137:M137"/>
    <mergeCell ref="N137:Q137"/>
    <mergeCell ref="N134:Q134"/>
    <mergeCell ref="N135:Q135"/>
    <mergeCell ref="N115:Q115"/>
    <mergeCell ref="L117:Q117"/>
    <mergeCell ref="C123:Q123"/>
    <mergeCell ref="F125:P125"/>
    <mergeCell ref="F126:P126"/>
    <mergeCell ref="M128:P128"/>
    <mergeCell ref="D112:H112"/>
    <mergeCell ref="N112:Q112"/>
    <mergeCell ref="D113:H113"/>
    <mergeCell ref="N113:Q113"/>
    <mergeCell ref="D114:H114"/>
    <mergeCell ref="N114:Q114"/>
    <mergeCell ref="N106:Q106"/>
    <mergeCell ref="N107:Q107"/>
    <mergeCell ref="N109:Q109"/>
    <mergeCell ref="D110:H110"/>
    <mergeCell ref="N110:Q110"/>
    <mergeCell ref="D111:H111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242:D247">
      <formula1>"K,M"</formula1>
    </dataValidation>
    <dataValidation type="list" allowBlank="1" showInputMessage="1" showErrorMessage="1" error="Povolené sú hodnoty základná, znížená, nulová." sqref="U242:U247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3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87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529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N98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ROUND((((SUM(BE98:BE105)+SUM(BE123:BE222))+SUM(BE224:BE228))),2)</f>
        <v>0</v>
      </c>
      <c r="I32" s="201"/>
      <c r="J32" s="201"/>
      <c r="K32" s="31"/>
      <c r="L32" s="31"/>
      <c r="M32" s="226">
        <f>ROUND(((ROUND((SUM(BE98:BE105)+SUM(BE123:BE222)),2)*F32)+SUM(BE224:BE228)*F32),2)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ROUND((((SUM(BF98:BF105)+SUM(BF123:BF222))+SUM(BF224:BF228))),2)</f>
        <v>0</v>
      </c>
      <c r="I33" s="201"/>
      <c r="J33" s="201"/>
      <c r="K33" s="31"/>
      <c r="L33" s="31"/>
      <c r="M33" s="226">
        <f>ROUND(((ROUND((SUM(BF98:BF105)+SUM(BF123:BF222)),2)*F33)+SUM(BF224:BF228)*F33),2)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ROUND((((SUM(BG98:BG105)+SUM(BG123:BG222))+SUM(BG224:BG228))),2)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ROUND((((SUM(BH98:BH105)+SUM(BH123:BH222))+SUM(BH224:BH228))),2)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ROUND((((SUM(BI98:BI105)+SUM(BI123:BI222))+SUM(BI224:BI228))),2)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02 - Elektroinštalácia,bleskozvod,fotovoltaika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N123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530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N124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531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N125</f>
        <v>0</v>
      </c>
      <c r="O90" s="233"/>
      <c r="P90" s="233"/>
      <c r="Q90" s="233"/>
      <c r="R90" s="123"/>
    </row>
    <row r="91" spans="2:18" s="7" customFormat="1" ht="19.5" customHeight="1">
      <c r="B91" s="121"/>
      <c r="C91" s="122"/>
      <c r="D91" s="97" t="s">
        <v>532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N154</f>
        <v>0</v>
      </c>
      <c r="O91" s="233"/>
      <c r="P91" s="233"/>
      <c r="Q91" s="233"/>
      <c r="R91" s="123"/>
    </row>
    <row r="92" spans="2:18" s="7" customFormat="1" ht="19.5" customHeight="1">
      <c r="B92" s="121"/>
      <c r="C92" s="122"/>
      <c r="D92" s="97" t="s">
        <v>533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N179</f>
        <v>0</v>
      </c>
      <c r="O92" s="233"/>
      <c r="P92" s="233"/>
      <c r="Q92" s="233"/>
      <c r="R92" s="123"/>
    </row>
    <row r="93" spans="2:18" s="7" customFormat="1" ht="19.5" customHeight="1">
      <c r="B93" s="121"/>
      <c r="C93" s="122"/>
      <c r="D93" s="97" t="s">
        <v>534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N187</f>
        <v>0</v>
      </c>
      <c r="O93" s="233"/>
      <c r="P93" s="233"/>
      <c r="Q93" s="233"/>
      <c r="R93" s="123"/>
    </row>
    <row r="94" spans="2:18" s="7" customFormat="1" ht="19.5" customHeight="1">
      <c r="B94" s="121"/>
      <c r="C94" s="122"/>
      <c r="D94" s="97" t="s">
        <v>535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6">
        <f>N195</f>
        <v>0</v>
      </c>
      <c r="O94" s="233"/>
      <c r="P94" s="233"/>
      <c r="Q94" s="233"/>
      <c r="R94" s="123"/>
    </row>
    <row r="95" spans="2:18" s="7" customFormat="1" ht="19.5" customHeight="1">
      <c r="B95" s="121"/>
      <c r="C95" s="122"/>
      <c r="D95" s="97" t="s">
        <v>536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6">
        <f>N207</f>
        <v>0</v>
      </c>
      <c r="O95" s="233"/>
      <c r="P95" s="233"/>
      <c r="Q95" s="233"/>
      <c r="R95" s="123"/>
    </row>
    <row r="96" spans="2:18" s="6" customFormat="1" ht="21.75" customHeight="1">
      <c r="B96" s="117"/>
      <c r="C96" s="118"/>
      <c r="D96" s="119" t="s">
        <v>149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34">
        <f>N223</f>
        <v>0</v>
      </c>
      <c r="O96" s="232"/>
      <c r="P96" s="232"/>
      <c r="Q96" s="232"/>
      <c r="R96" s="120"/>
    </row>
    <row r="97" spans="2:18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21" s="1" customFormat="1" ht="29.25" customHeight="1">
      <c r="B98" s="30"/>
      <c r="C98" s="116" t="s">
        <v>150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35">
        <f>ROUND(N99+N100+N101+N102+N103+N104,2)</f>
        <v>0</v>
      </c>
      <c r="O98" s="201"/>
      <c r="P98" s="201"/>
      <c r="Q98" s="201"/>
      <c r="R98" s="32"/>
      <c r="T98" s="124"/>
      <c r="U98" s="125" t="s">
        <v>40</v>
      </c>
    </row>
    <row r="99" spans="2:65" s="1" customFormat="1" ht="18" customHeight="1">
      <c r="B99" s="126"/>
      <c r="C99" s="127"/>
      <c r="D99" s="217" t="s">
        <v>151</v>
      </c>
      <c r="E99" s="236"/>
      <c r="F99" s="236"/>
      <c r="G99" s="236"/>
      <c r="H99" s="236"/>
      <c r="I99" s="127"/>
      <c r="J99" s="127"/>
      <c r="K99" s="127"/>
      <c r="L99" s="127"/>
      <c r="M99" s="127"/>
      <c r="N99" s="215">
        <f>ROUND(N88*T99,2)</f>
        <v>0</v>
      </c>
      <c r="O99" s="236"/>
      <c r="P99" s="236"/>
      <c r="Q99" s="236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152</v>
      </c>
      <c r="AZ99" s="132"/>
      <c r="BA99" s="132"/>
      <c r="BB99" s="132"/>
      <c r="BC99" s="132"/>
      <c r="BD99" s="132"/>
      <c r="BE99" s="134">
        <f aca="true" t="shared" si="0" ref="BE99:BE104">IF(U99="základná",N99,0)</f>
        <v>0</v>
      </c>
      <c r="BF99" s="134">
        <f aca="true" t="shared" si="1" ref="BF99:BF104">IF(U99="znížená",N99,0)</f>
        <v>0</v>
      </c>
      <c r="BG99" s="134">
        <f aca="true" t="shared" si="2" ref="BG99:BG104">IF(U99="zákl. prenesená",N99,0)</f>
        <v>0</v>
      </c>
      <c r="BH99" s="134">
        <f aca="true" t="shared" si="3" ref="BH99:BH104">IF(U99="zníž. prenesená",N99,0)</f>
        <v>0</v>
      </c>
      <c r="BI99" s="134">
        <f aca="true" t="shared" si="4" ref="BI99:BI104">IF(U99="nulová",N99,0)</f>
        <v>0</v>
      </c>
      <c r="BJ99" s="133" t="s">
        <v>153</v>
      </c>
      <c r="BK99" s="132"/>
      <c r="BL99" s="132"/>
      <c r="BM99" s="132"/>
    </row>
    <row r="100" spans="2:65" s="1" customFormat="1" ht="18" customHeight="1">
      <c r="B100" s="126"/>
      <c r="C100" s="127"/>
      <c r="D100" s="217" t="s">
        <v>154</v>
      </c>
      <c r="E100" s="236"/>
      <c r="F100" s="236"/>
      <c r="G100" s="236"/>
      <c r="H100" s="236"/>
      <c r="I100" s="127"/>
      <c r="J100" s="127"/>
      <c r="K100" s="127"/>
      <c r="L100" s="127"/>
      <c r="M100" s="127"/>
      <c r="N100" s="215">
        <f>ROUND(N88*T100,2)</f>
        <v>0</v>
      </c>
      <c r="O100" s="236"/>
      <c r="P100" s="236"/>
      <c r="Q100" s="236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152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153</v>
      </c>
      <c r="BK100" s="132"/>
      <c r="BL100" s="132"/>
      <c r="BM100" s="132"/>
    </row>
    <row r="101" spans="2:65" s="1" customFormat="1" ht="18" customHeight="1">
      <c r="B101" s="126"/>
      <c r="C101" s="127"/>
      <c r="D101" s="217" t="s">
        <v>155</v>
      </c>
      <c r="E101" s="236"/>
      <c r="F101" s="236"/>
      <c r="G101" s="236"/>
      <c r="H101" s="236"/>
      <c r="I101" s="127"/>
      <c r="J101" s="127"/>
      <c r="K101" s="127"/>
      <c r="L101" s="127"/>
      <c r="M101" s="127"/>
      <c r="N101" s="215">
        <f>ROUND(N88*T101,2)</f>
        <v>0</v>
      </c>
      <c r="O101" s="236"/>
      <c r="P101" s="236"/>
      <c r="Q101" s="236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152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153</v>
      </c>
      <c r="BK101" s="132"/>
      <c r="BL101" s="132"/>
      <c r="BM101" s="132"/>
    </row>
    <row r="102" spans="2:65" s="1" customFormat="1" ht="18" customHeight="1">
      <c r="B102" s="126"/>
      <c r="C102" s="127"/>
      <c r="D102" s="217" t="s">
        <v>156</v>
      </c>
      <c r="E102" s="236"/>
      <c r="F102" s="236"/>
      <c r="G102" s="236"/>
      <c r="H102" s="236"/>
      <c r="I102" s="127"/>
      <c r="J102" s="127"/>
      <c r="K102" s="127"/>
      <c r="L102" s="127"/>
      <c r="M102" s="127"/>
      <c r="N102" s="215">
        <f>ROUND(N88*T102,2)</f>
        <v>0</v>
      </c>
      <c r="O102" s="236"/>
      <c r="P102" s="236"/>
      <c r="Q102" s="236"/>
      <c r="R102" s="128"/>
      <c r="S102" s="129"/>
      <c r="T102" s="130"/>
      <c r="U102" s="131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152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153</v>
      </c>
      <c r="BK102" s="132"/>
      <c r="BL102" s="132"/>
      <c r="BM102" s="132"/>
    </row>
    <row r="103" spans="2:65" s="1" customFormat="1" ht="18" customHeight="1">
      <c r="B103" s="126"/>
      <c r="C103" s="127"/>
      <c r="D103" s="217" t="s">
        <v>157</v>
      </c>
      <c r="E103" s="236"/>
      <c r="F103" s="236"/>
      <c r="G103" s="236"/>
      <c r="H103" s="236"/>
      <c r="I103" s="127"/>
      <c r="J103" s="127"/>
      <c r="K103" s="127"/>
      <c r="L103" s="127"/>
      <c r="M103" s="127"/>
      <c r="N103" s="215">
        <f>ROUND(N88*T103,2)</f>
        <v>0</v>
      </c>
      <c r="O103" s="236"/>
      <c r="P103" s="236"/>
      <c r="Q103" s="236"/>
      <c r="R103" s="128"/>
      <c r="S103" s="129"/>
      <c r="T103" s="130"/>
      <c r="U103" s="131" t="s">
        <v>43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3" t="s">
        <v>152</v>
      </c>
      <c r="AZ103" s="132"/>
      <c r="BA103" s="132"/>
      <c r="BB103" s="132"/>
      <c r="BC103" s="132"/>
      <c r="BD103" s="132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153</v>
      </c>
      <c r="BK103" s="132"/>
      <c r="BL103" s="132"/>
      <c r="BM103" s="132"/>
    </row>
    <row r="104" spans="2:65" s="1" customFormat="1" ht="18" customHeight="1">
      <c r="B104" s="126"/>
      <c r="C104" s="127"/>
      <c r="D104" s="135" t="s">
        <v>158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15">
        <f>ROUND(N88*T104,2)</f>
        <v>0</v>
      </c>
      <c r="O104" s="236"/>
      <c r="P104" s="236"/>
      <c r="Q104" s="236"/>
      <c r="R104" s="128"/>
      <c r="S104" s="129"/>
      <c r="T104" s="136"/>
      <c r="U104" s="137" t="s">
        <v>43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3" t="s">
        <v>159</v>
      </c>
      <c r="AZ104" s="132"/>
      <c r="BA104" s="132"/>
      <c r="BB104" s="132"/>
      <c r="BC104" s="132"/>
      <c r="BD104" s="132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153</v>
      </c>
      <c r="BK104" s="132"/>
      <c r="BL104" s="132"/>
      <c r="BM104" s="132"/>
    </row>
    <row r="105" spans="2:18" s="1" customFormat="1" ht="13.5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1" customFormat="1" ht="29.25" customHeight="1">
      <c r="B106" s="30"/>
      <c r="C106" s="108" t="s">
        <v>120</v>
      </c>
      <c r="D106" s="109"/>
      <c r="E106" s="109"/>
      <c r="F106" s="109"/>
      <c r="G106" s="109"/>
      <c r="H106" s="109"/>
      <c r="I106" s="109"/>
      <c r="J106" s="109"/>
      <c r="K106" s="109"/>
      <c r="L106" s="218">
        <f>ROUND(SUM(N88+N98),2)</f>
        <v>0</v>
      </c>
      <c r="M106" s="230"/>
      <c r="N106" s="230"/>
      <c r="O106" s="230"/>
      <c r="P106" s="230"/>
      <c r="Q106" s="230"/>
      <c r="R106" s="32"/>
    </row>
    <row r="107" spans="2:18" s="1" customFormat="1" ht="6.75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11" spans="2:18" s="1" customFormat="1" ht="6.7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18" s="1" customFormat="1" ht="36.75" customHeight="1">
      <c r="B112" s="30"/>
      <c r="C112" s="182" t="s">
        <v>160</v>
      </c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30" customHeight="1">
      <c r="B114" s="30"/>
      <c r="C114" s="25" t="s">
        <v>15</v>
      </c>
      <c r="D114" s="31"/>
      <c r="E114" s="31"/>
      <c r="F114" s="222" t="str">
        <f>F6</f>
        <v>Trhovisko a polyfunkčný objekt v Močenku</v>
      </c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31"/>
      <c r="R114" s="32"/>
    </row>
    <row r="115" spans="2:18" s="1" customFormat="1" ht="36.75" customHeight="1">
      <c r="B115" s="30"/>
      <c r="C115" s="64" t="s">
        <v>123</v>
      </c>
      <c r="D115" s="31"/>
      <c r="E115" s="31"/>
      <c r="F115" s="202" t="str">
        <f>F7</f>
        <v>02 - Elektroinštalácia,bleskozvod,fotovoltaika</v>
      </c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8" customHeight="1">
      <c r="B117" s="30"/>
      <c r="C117" s="25" t="s">
        <v>20</v>
      </c>
      <c r="D117" s="31"/>
      <c r="E117" s="31"/>
      <c r="F117" s="23" t="str">
        <f>F9</f>
        <v>Močenok</v>
      </c>
      <c r="G117" s="31"/>
      <c r="H117" s="31"/>
      <c r="I117" s="31"/>
      <c r="J117" s="31"/>
      <c r="K117" s="25" t="s">
        <v>22</v>
      </c>
      <c r="L117" s="31"/>
      <c r="M117" s="228" t="str">
        <f>IF(O9="","",O9)</f>
        <v>17. 6. 2016</v>
      </c>
      <c r="N117" s="201"/>
      <c r="O117" s="201"/>
      <c r="P117" s="201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5">
      <c r="B119" s="30"/>
      <c r="C119" s="25" t="s">
        <v>24</v>
      </c>
      <c r="D119" s="31"/>
      <c r="E119" s="31"/>
      <c r="F119" s="23" t="str">
        <f>E12</f>
        <v>Obec Močenok</v>
      </c>
      <c r="G119" s="31"/>
      <c r="H119" s="31"/>
      <c r="I119" s="31"/>
      <c r="J119" s="31"/>
      <c r="K119" s="25" t="s">
        <v>30</v>
      </c>
      <c r="L119" s="31"/>
      <c r="M119" s="187" t="str">
        <f>E18</f>
        <v>Ing.Tomáš Lenčéš</v>
      </c>
      <c r="N119" s="201"/>
      <c r="O119" s="201"/>
      <c r="P119" s="201"/>
      <c r="Q119" s="201"/>
      <c r="R119" s="32"/>
    </row>
    <row r="120" spans="2:18" s="1" customFormat="1" ht="14.25" customHeight="1">
      <c r="B120" s="30"/>
      <c r="C120" s="25" t="s">
        <v>28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34</v>
      </c>
      <c r="L120" s="31"/>
      <c r="M120" s="187" t="str">
        <f>E21</f>
        <v>Ing.Silvia Gujberová</v>
      </c>
      <c r="N120" s="201"/>
      <c r="O120" s="201"/>
      <c r="P120" s="201"/>
      <c r="Q120" s="201"/>
      <c r="R120" s="32"/>
    </row>
    <row r="121" spans="2:18" s="1" customFormat="1" ht="9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27" s="8" customFormat="1" ht="29.25" customHeight="1">
      <c r="B122" s="138"/>
      <c r="C122" s="139" t="s">
        <v>161</v>
      </c>
      <c r="D122" s="140" t="s">
        <v>162</v>
      </c>
      <c r="E122" s="140" t="s">
        <v>58</v>
      </c>
      <c r="F122" s="237" t="s">
        <v>163</v>
      </c>
      <c r="G122" s="238"/>
      <c r="H122" s="238"/>
      <c r="I122" s="238"/>
      <c r="J122" s="140" t="s">
        <v>164</v>
      </c>
      <c r="K122" s="140" t="s">
        <v>165</v>
      </c>
      <c r="L122" s="239" t="s">
        <v>166</v>
      </c>
      <c r="M122" s="238"/>
      <c r="N122" s="237" t="s">
        <v>128</v>
      </c>
      <c r="O122" s="238"/>
      <c r="P122" s="238"/>
      <c r="Q122" s="240"/>
      <c r="R122" s="141"/>
      <c r="T122" s="72" t="s">
        <v>167</v>
      </c>
      <c r="U122" s="73" t="s">
        <v>40</v>
      </c>
      <c r="V122" s="73" t="s">
        <v>168</v>
      </c>
      <c r="W122" s="73" t="s">
        <v>169</v>
      </c>
      <c r="X122" s="73" t="s">
        <v>170</v>
      </c>
      <c r="Y122" s="73" t="s">
        <v>171</v>
      </c>
      <c r="Z122" s="73" t="s">
        <v>172</v>
      </c>
      <c r="AA122" s="74" t="s">
        <v>173</v>
      </c>
    </row>
    <row r="123" spans="2:63" s="1" customFormat="1" ht="29.25" customHeight="1">
      <c r="B123" s="30"/>
      <c r="C123" s="76" t="s">
        <v>125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45">
        <f>BK123</f>
        <v>0</v>
      </c>
      <c r="O123" s="246"/>
      <c r="P123" s="246"/>
      <c r="Q123" s="246"/>
      <c r="R123" s="32"/>
      <c r="T123" s="75"/>
      <c r="U123" s="46"/>
      <c r="V123" s="46"/>
      <c r="W123" s="142">
        <f>W124+W223</f>
        <v>0</v>
      </c>
      <c r="X123" s="46"/>
      <c r="Y123" s="142">
        <f>Y124+Y223</f>
        <v>0</v>
      </c>
      <c r="Z123" s="46"/>
      <c r="AA123" s="143">
        <f>AA124+AA223</f>
        <v>0</v>
      </c>
      <c r="AT123" s="13" t="s">
        <v>75</v>
      </c>
      <c r="AU123" s="13" t="s">
        <v>130</v>
      </c>
      <c r="BK123" s="144">
        <f>BK124+BK223</f>
        <v>0</v>
      </c>
    </row>
    <row r="124" spans="2:63" s="9" customFormat="1" ht="36.75" customHeight="1">
      <c r="B124" s="145"/>
      <c r="C124" s="146"/>
      <c r="D124" s="147" t="s">
        <v>530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234">
        <f>BK124</f>
        <v>0</v>
      </c>
      <c r="O124" s="247"/>
      <c r="P124" s="247"/>
      <c r="Q124" s="247"/>
      <c r="R124" s="148"/>
      <c r="T124" s="149"/>
      <c r="U124" s="146"/>
      <c r="V124" s="146"/>
      <c r="W124" s="150">
        <f>W125+W154+W179+W187+W195+W207</f>
        <v>0</v>
      </c>
      <c r="X124" s="146"/>
      <c r="Y124" s="150">
        <f>Y125+Y154+Y179+Y187+Y195+Y207</f>
        <v>0</v>
      </c>
      <c r="Z124" s="146"/>
      <c r="AA124" s="151">
        <f>AA125+AA154+AA179+AA187+AA195+AA207</f>
        <v>0</v>
      </c>
      <c r="AR124" s="152" t="s">
        <v>184</v>
      </c>
      <c r="AT124" s="153" t="s">
        <v>75</v>
      </c>
      <c r="AU124" s="153" t="s">
        <v>76</v>
      </c>
      <c r="AY124" s="152" t="s">
        <v>174</v>
      </c>
      <c r="BK124" s="154">
        <f>BK125+BK154+BK179+BK187+BK195+BK207</f>
        <v>0</v>
      </c>
    </row>
    <row r="125" spans="2:63" s="9" customFormat="1" ht="19.5" customHeight="1">
      <c r="B125" s="145"/>
      <c r="C125" s="146"/>
      <c r="D125" s="155" t="s">
        <v>531</v>
      </c>
      <c r="E125" s="155"/>
      <c r="F125" s="155"/>
      <c r="G125" s="155"/>
      <c r="H125" s="155"/>
      <c r="I125" s="155"/>
      <c r="J125" s="155"/>
      <c r="K125" s="155"/>
      <c r="L125" s="155"/>
      <c r="M125" s="155"/>
      <c r="N125" s="252">
        <f>BK125</f>
        <v>0</v>
      </c>
      <c r="O125" s="253"/>
      <c r="P125" s="253"/>
      <c r="Q125" s="253"/>
      <c r="R125" s="148"/>
      <c r="T125" s="149"/>
      <c r="U125" s="146"/>
      <c r="V125" s="146"/>
      <c r="W125" s="150">
        <f>SUM(W126:W153)</f>
        <v>0</v>
      </c>
      <c r="X125" s="146"/>
      <c r="Y125" s="150">
        <f>SUM(Y126:Y153)</f>
        <v>0</v>
      </c>
      <c r="Z125" s="146"/>
      <c r="AA125" s="151">
        <f>SUM(AA126:AA153)</f>
        <v>0</v>
      </c>
      <c r="AR125" s="152" t="s">
        <v>83</v>
      </c>
      <c r="AT125" s="153" t="s">
        <v>75</v>
      </c>
      <c r="AU125" s="153" t="s">
        <v>83</v>
      </c>
      <c r="AY125" s="152" t="s">
        <v>174</v>
      </c>
      <c r="BK125" s="154">
        <f>SUM(BK126:BK153)</f>
        <v>0</v>
      </c>
    </row>
    <row r="126" spans="2:65" s="1" customFormat="1" ht="31.5" customHeight="1">
      <c r="B126" s="126"/>
      <c r="C126" s="156" t="s">
        <v>83</v>
      </c>
      <c r="D126" s="156" t="s">
        <v>175</v>
      </c>
      <c r="E126" s="157" t="s">
        <v>537</v>
      </c>
      <c r="F126" s="241" t="s">
        <v>538</v>
      </c>
      <c r="G126" s="242"/>
      <c r="H126" s="242"/>
      <c r="I126" s="242"/>
      <c r="J126" s="158" t="s">
        <v>235</v>
      </c>
      <c r="K126" s="159">
        <v>31</v>
      </c>
      <c r="L126" s="243">
        <v>0</v>
      </c>
      <c r="M126" s="242"/>
      <c r="N126" s="244">
        <f aca="true" t="shared" si="5" ref="N126:N153">ROUND(L126*K126,3)</f>
        <v>0</v>
      </c>
      <c r="O126" s="242"/>
      <c r="P126" s="242"/>
      <c r="Q126" s="242"/>
      <c r="R126" s="128"/>
      <c r="T126" s="161" t="s">
        <v>18</v>
      </c>
      <c r="U126" s="39" t="s">
        <v>43</v>
      </c>
      <c r="V126" s="31"/>
      <c r="W126" s="162">
        <f aca="true" t="shared" si="6" ref="W126:W153">V126*K126</f>
        <v>0</v>
      </c>
      <c r="X126" s="162">
        <v>0</v>
      </c>
      <c r="Y126" s="162">
        <f aca="true" t="shared" si="7" ref="Y126:Y153">X126*K126</f>
        <v>0</v>
      </c>
      <c r="Z126" s="162">
        <v>0</v>
      </c>
      <c r="AA126" s="163">
        <f aca="true" t="shared" si="8" ref="AA126:AA153">Z126*K126</f>
        <v>0</v>
      </c>
      <c r="AR126" s="13" t="s">
        <v>179</v>
      </c>
      <c r="AT126" s="13" t="s">
        <v>175</v>
      </c>
      <c r="AU126" s="13" t="s">
        <v>153</v>
      </c>
      <c r="AY126" s="13" t="s">
        <v>174</v>
      </c>
      <c r="BE126" s="101">
        <f aca="true" t="shared" si="9" ref="BE126:BE153">IF(U126="základná",N126,0)</f>
        <v>0</v>
      </c>
      <c r="BF126" s="101">
        <f aca="true" t="shared" si="10" ref="BF126:BF153">IF(U126="znížená",N126,0)</f>
        <v>0</v>
      </c>
      <c r="BG126" s="101">
        <f aca="true" t="shared" si="11" ref="BG126:BG153">IF(U126="zákl. prenesená",N126,0)</f>
        <v>0</v>
      </c>
      <c r="BH126" s="101">
        <f aca="true" t="shared" si="12" ref="BH126:BH153">IF(U126="zníž. prenesená",N126,0)</f>
        <v>0</v>
      </c>
      <c r="BI126" s="101">
        <f aca="true" t="shared" si="13" ref="BI126:BI153">IF(U126="nulová",N126,0)</f>
        <v>0</v>
      </c>
      <c r="BJ126" s="13" t="s">
        <v>153</v>
      </c>
      <c r="BK126" s="164">
        <f aca="true" t="shared" si="14" ref="BK126:BK153">ROUND(L126*K126,3)</f>
        <v>0</v>
      </c>
      <c r="BL126" s="13" t="s">
        <v>179</v>
      </c>
      <c r="BM126" s="13" t="s">
        <v>83</v>
      </c>
    </row>
    <row r="127" spans="2:65" s="1" customFormat="1" ht="31.5" customHeight="1">
      <c r="B127" s="126"/>
      <c r="C127" s="156" t="s">
        <v>153</v>
      </c>
      <c r="D127" s="156" t="s">
        <v>175</v>
      </c>
      <c r="E127" s="157" t="s">
        <v>539</v>
      </c>
      <c r="F127" s="241" t="s">
        <v>540</v>
      </c>
      <c r="G127" s="242"/>
      <c r="H127" s="242"/>
      <c r="I127" s="242"/>
      <c r="J127" s="158" t="s">
        <v>235</v>
      </c>
      <c r="K127" s="159">
        <v>14</v>
      </c>
      <c r="L127" s="243">
        <v>0</v>
      </c>
      <c r="M127" s="242"/>
      <c r="N127" s="244">
        <f t="shared" si="5"/>
        <v>0</v>
      </c>
      <c r="O127" s="242"/>
      <c r="P127" s="242"/>
      <c r="Q127" s="242"/>
      <c r="R127" s="128"/>
      <c r="T127" s="161" t="s">
        <v>18</v>
      </c>
      <c r="U127" s="39" t="s">
        <v>43</v>
      </c>
      <c r="V127" s="31"/>
      <c r="W127" s="162">
        <f t="shared" si="6"/>
        <v>0</v>
      </c>
      <c r="X127" s="162">
        <v>0</v>
      </c>
      <c r="Y127" s="162">
        <f t="shared" si="7"/>
        <v>0</v>
      </c>
      <c r="Z127" s="162">
        <v>0</v>
      </c>
      <c r="AA127" s="163">
        <f t="shared" si="8"/>
        <v>0</v>
      </c>
      <c r="AR127" s="13" t="s">
        <v>179</v>
      </c>
      <c r="AT127" s="13" t="s">
        <v>175</v>
      </c>
      <c r="AU127" s="13" t="s">
        <v>153</v>
      </c>
      <c r="AY127" s="13" t="s">
        <v>174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153</v>
      </c>
      <c r="BK127" s="164">
        <f t="shared" si="14"/>
        <v>0</v>
      </c>
      <c r="BL127" s="13" t="s">
        <v>179</v>
      </c>
      <c r="BM127" s="13" t="s">
        <v>153</v>
      </c>
    </row>
    <row r="128" spans="2:65" s="1" customFormat="1" ht="31.5" customHeight="1">
      <c r="B128" s="126"/>
      <c r="C128" s="156" t="s">
        <v>184</v>
      </c>
      <c r="D128" s="156" t="s">
        <v>175</v>
      </c>
      <c r="E128" s="157" t="s">
        <v>541</v>
      </c>
      <c r="F128" s="241" t="s">
        <v>542</v>
      </c>
      <c r="G128" s="242"/>
      <c r="H128" s="242"/>
      <c r="I128" s="242"/>
      <c r="J128" s="158" t="s">
        <v>350</v>
      </c>
      <c r="K128" s="159">
        <v>185</v>
      </c>
      <c r="L128" s="243">
        <v>0</v>
      </c>
      <c r="M128" s="242"/>
      <c r="N128" s="244">
        <f t="shared" si="5"/>
        <v>0</v>
      </c>
      <c r="O128" s="242"/>
      <c r="P128" s="242"/>
      <c r="Q128" s="242"/>
      <c r="R128" s="128"/>
      <c r="T128" s="161" t="s">
        <v>18</v>
      </c>
      <c r="U128" s="39" t="s">
        <v>43</v>
      </c>
      <c r="V128" s="31"/>
      <c r="W128" s="162">
        <f t="shared" si="6"/>
        <v>0</v>
      </c>
      <c r="X128" s="162">
        <v>0</v>
      </c>
      <c r="Y128" s="162">
        <f t="shared" si="7"/>
        <v>0</v>
      </c>
      <c r="Z128" s="162">
        <v>0</v>
      </c>
      <c r="AA128" s="163">
        <f t="shared" si="8"/>
        <v>0</v>
      </c>
      <c r="AR128" s="13" t="s">
        <v>179</v>
      </c>
      <c r="AT128" s="13" t="s">
        <v>175</v>
      </c>
      <c r="AU128" s="13" t="s">
        <v>153</v>
      </c>
      <c r="AY128" s="13" t="s">
        <v>174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153</v>
      </c>
      <c r="BK128" s="164">
        <f t="shared" si="14"/>
        <v>0</v>
      </c>
      <c r="BL128" s="13" t="s">
        <v>179</v>
      </c>
      <c r="BM128" s="13" t="s">
        <v>184</v>
      </c>
    </row>
    <row r="129" spans="2:65" s="1" customFormat="1" ht="31.5" customHeight="1">
      <c r="B129" s="126"/>
      <c r="C129" s="156" t="s">
        <v>179</v>
      </c>
      <c r="D129" s="156" t="s">
        <v>175</v>
      </c>
      <c r="E129" s="157" t="s">
        <v>543</v>
      </c>
      <c r="F129" s="241" t="s">
        <v>544</v>
      </c>
      <c r="G129" s="242"/>
      <c r="H129" s="242"/>
      <c r="I129" s="242"/>
      <c r="J129" s="158" t="s">
        <v>350</v>
      </c>
      <c r="K129" s="159">
        <v>162</v>
      </c>
      <c r="L129" s="243">
        <v>0</v>
      </c>
      <c r="M129" s="242"/>
      <c r="N129" s="244">
        <f t="shared" si="5"/>
        <v>0</v>
      </c>
      <c r="O129" s="242"/>
      <c r="P129" s="242"/>
      <c r="Q129" s="242"/>
      <c r="R129" s="128"/>
      <c r="T129" s="161" t="s">
        <v>18</v>
      </c>
      <c r="U129" s="39" t="s">
        <v>43</v>
      </c>
      <c r="V129" s="31"/>
      <c r="W129" s="162">
        <f t="shared" si="6"/>
        <v>0</v>
      </c>
      <c r="X129" s="162">
        <v>0</v>
      </c>
      <c r="Y129" s="162">
        <f t="shared" si="7"/>
        <v>0</v>
      </c>
      <c r="Z129" s="162">
        <v>0</v>
      </c>
      <c r="AA129" s="163">
        <f t="shared" si="8"/>
        <v>0</v>
      </c>
      <c r="AR129" s="13" t="s">
        <v>179</v>
      </c>
      <c r="AT129" s="13" t="s">
        <v>175</v>
      </c>
      <c r="AU129" s="13" t="s">
        <v>153</v>
      </c>
      <c r="AY129" s="13" t="s">
        <v>174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153</v>
      </c>
      <c r="BK129" s="164">
        <f t="shared" si="14"/>
        <v>0</v>
      </c>
      <c r="BL129" s="13" t="s">
        <v>179</v>
      </c>
      <c r="BM129" s="13" t="s">
        <v>179</v>
      </c>
    </row>
    <row r="130" spans="2:65" s="1" customFormat="1" ht="31.5" customHeight="1">
      <c r="B130" s="126"/>
      <c r="C130" s="156" t="s">
        <v>191</v>
      </c>
      <c r="D130" s="156" t="s">
        <v>175</v>
      </c>
      <c r="E130" s="157" t="s">
        <v>545</v>
      </c>
      <c r="F130" s="241" t="s">
        <v>546</v>
      </c>
      <c r="G130" s="242"/>
      <c r="H130" s="242"/>
      <c r="I130" s="242"/>
      <c r="J130" s="158" t="s">
        <v>235</v>
      </c>
      <c r="K130" s="159">
        <v>2</v>
      </c>
      <c r="L130" s="243">
        <v>0</v>
      </c>
      <c r="M130" s="242"/>
      <c r="N130" s="244">
        <f t="shared" si="5"/>
        <v>0</v>
      </c>
      <c r="O130" s="242"/>
      <c r="P130" s="242"/>
      <c r="Q130" s="242"/>
      <c r="R130" s="128"/>
      <c r="T130" s="161" t="s">
        <v>18</v>
      </c>
      <c r="U130" s="39" t="s">
        <v>43</v>
      </c>
      <c r="V130" s="31"/>
      <c r="W130" s="162">
        <f t="shared" si="6"/>
        <v>0</v>
      </c>
      <c r="X130" s="162">
        <v>0</v>
      </c>
      <c r="Y130" s="162">
        <f t="shared" si="7"/>
        <v>0</v>
      </c>
      <c r="Z130" s="162">
        <v>0</v>
      </c>
      <c r="AA130" s="163">
        <f t="shared" si="8"/>
        <v>0</v>
      </c>
      <c r="AR130" s="13" t="s">
        <v>179</v>
      </c>
      <c r="AT130" s="13" t="s">
        <v>175</v>
      </c>
      <c r="AU130" s="13" t="s">
        <v>153</v>
      </c>
      <c r="AY130" s="13" t="s">
        <v>174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153</v>
      </c>
      <c r="BK130" s="164">
        <f t="shared" si="14"/>
        <v>0</v>
      </c>
      <c r="BL130" s="13" t="s">
        <v>179</v>
      </c>
      <c r="BM130" s="13" t="s">
        <v>191</v>
      </c>
    </row>
    <row r="131" spans="2:65" s="1" customFormat="1" ht="31.5" customHeight="1">
      <c r="B131" s="126"/>
      <c r="C131" s="156" t="s">
        <v>195</v>
      </c>
      <c r="D131" s="156" t="s">
        <v>175</v>
      </c>
      <c r="E131" s="157" t="s">
        <v>547</v>
      </c>
      <c r="F131" s="241" t="s">
        <v>548</v>
      </c>
      <c r="G131" s="242"/>
      <c r="H131" s="242"/>
      <c r="I131" s="242"/>
      <c r="J131" s="158" t="s">
        <v>235</v>
      </c>
      <c r="K131" s="159">
        <v>5</v>
      </c>
      <c r="L131" s="243">
        <v>0</v>
      </c>
      <c r="M131" s="242"/>
      <c r="N131" s="244">
        <f t="shared" si="5"/>
        <v>0</v>
      </c>
      <c r="O131" s="242"/>
      <c r="P131" s="242"/>
      <c r="Q131" s="242"/>
      <c r="R131" s="128"/>
      <c r="T131" s="161" t="s">
        <v>18</v>
      </c>
      <c r="U131" s="39" t="s">
        <v>43</v>
      </c>
      <c r="V131" s="31"/>
      <c r="W131" s="162">
        <f t="shared" si="6"/>
        <v>0</v>
      </c>
      <c r="X131" s="162">
        <v>0</v>
      </c>
      <c r="Y131" s="162">
        <f t="shared" si="7"/>
        <v>0</v>
      </c>
      <c r="Z131" s="162">
        <v>0</v>
      </c>
      <c r="AA131" s="163">
        <f t="shared" si="8"/>
        <v>0</v>
      </c>
      <c r="AR131" s="13" t="s">
        <v>179</v>
      </c>
      <c r="AT131" s="13" t="s">
        <v>175</v>
      </c>
      <c r="AU131" s="13" t="s">
        <v>153</v>
      </c>
      <c r="AY131" s="13" t="s">
        <v>174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153</v>
      </c>
      <c r="BK131" s="164">
        <f t="shared" si="14"/>
        <v>0</v>
      </c>
      <c r="BL131" s="13" t="s">
        <v>179</v>
      </c>
      <c r="BM131" s="13" t="s">
        <v>195</v>
      </c>
    </row>
    <row r="132" spans="2:65" s="1" customFormat="1" ht="31.5" customHeight="1">
      <c r="B132" s="126"/>
      <c r="C132" s="156" t="s">
        <v>199</v>
      </c>
      <c r="D132" s="156" t="s">
        <v>175</v>
      </c>
      <c r="E132" s="157" t="s">
        <v>549</v>
      </c>
      <c r="F132" s="241" t="s">
        <v>550</v>
      </c>
      <c r="G132" s="242"/>
      <c r="H132" s="242"/>
      <c r="I132" s="242"/>
      <c r="J132" s="158" t="s">
        <v>235</v>
      </c>
      <c r="K132" s="159">
        <v>17</v>
      </c>
      <c r="L132" s="243">
        <v>0</v>
      </c>
      <c r="M132" s="242"/>
      <c r="N132" s="244">
        <f t="shared" si="5"/>
        <v>0</v>
      </c>
      <c r="O132" s="242"/>
      <c r="P132" s="242"/>
      <c r="Q132" s="242"/>
      <c r="R132" s="128"/>
      <c r="T132" s="161" t="s">
        <v>18</v>
      </c>
      <c r="U132" s="39" t="s">
        <v>43</v>
      </c>
      <c r="V132" s="31"/>
      <c r="W132" s="162">
        <f t="shared" si="6"/>
        <v>0</v>
      </c>
      <c r="X132" s="162">
        <v>0</v>
      </c>
      <c r="Y132" s="162">
        <f t="shared" si="7"/>
        <v>0</v>
      </c>
      <c r="Z132" s="162">
        <v>0</v>
      </c>
      <c r="AA132" s="163">
        <f t="shared" si="8"/>
        <v>0</v>
      </c>
      <c r="AR132" s="13" t="s">
        <v>179</v>
      </c>
      <c r="AT132" s="13" t="s">
        <v>175</v>
      </c>
      <c r="AU132" s="13" t="s">
        <v>153</v>
      </c>
      <c r="AY132" s="13" t="s">
        <v>174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153</v>
      </c>
      <c r="BK132" s="164">
        <f t="shared" si="14"/>
        <v>0</v>
      </c>
      <c r="BL132" s="13" t="s">
        <v>179</v>
      </c>
      <c r="BM132" s="13" t="s">
        <v>199</v>
      </c>
    </row>
    <row r="133" spans="2:65" s="1" customFormat="1" ht="22.5" customHeight="1">
      <c r="B133" s="126"/>
      <c r="C133" s="156" t="s">
        <v>203</v>
      </c>
      <c r="D133" s="156" t="s">
        <v>175</v>
      </c>
      <c r="E133" s="157" t="s">
        <v>551</v>
      </c>
      <c r="F133" s="241" t="s">
        <v>552</v>
      </c>
      <c r="G133" s="242"/>
      <c r="H133" s="242"/>
      <c r="I133" s="242"/>
      <c r="J133" s="158" t="s">
        <v>235</v>
      </c>
      <c r="K133" s="159">
        <v>2</v>
      </c>
      <c r="L133" s="243">
        <v>0</v>
      </c>
      <c r="M133" s="242"/>
      <c r="N133" s="244">
        <f t="shared" si="5"/>
        <v>0</v>
      </c>
      <c r="O133" s="242"/>
      <c r="P133" s="242"/>
      <c r="Q133" s="242"/>
      <c r="R133" s="128"/>
      <c r="T133" s="161" t="s">
        <v>18</v>
      </c>
      <c r="U133" s="39" t="s">
        <v>43</v>
      </c>
      <c r="V133" s="31"/>
      <c r="W133" s="162">
        <f t="shared" si="6"/>
        <v>0</v>
      </c>
      <c r="X133" s="162">
        <v>0</v>
      </c>
      <c r="Y133" s="162">
        <f t="shared" si="7"/>
        <v>0</v>
      </c>
      <c r="Z133" s="162">
        <v>0</v>
      </c>
      <c r="AA133" s="163">
        <f t="shared" si="8"/>
        <v>0</v>
      </c>
      <c r="AR133" s="13" t="s">
        <v>179</v>
      </c>
      <c r="AT133" s="13" t="s">
        <v>175</v>
      </c>
      <c r="AU133" s="13" t="s">
        <v>153</v>
      </c>
      <c r="AY133" s="13" t="s">
        <v>174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153</v>
      </c>
      <c r="BK133" s="164">
        <f t="shared" si="14"/>
        <v>0</v>
      </c>
      <c r="BL133" s="13" t="s">
        <v>179</v>
      </c>
      <c r="BM133" s="13" t="s">
        <v>203</v>
      </c>
    </row>
    <row r="134" spans="2:65" s="1" customFormat="1" ht="44.25" customHeight="1">
      <c r="B134" s="126"/>
      <c r="C134" s="156" t="s">
        <v>208</v>
      </c>
      <c r="D134" s="156" t="s">
        <v>175</v>
      </c>
      <c r="E134" s="157" t="s">
        <v>553</v>
      </c>
      <c r="F134" s="241" t="s">
        <v>554</v>
      </c>
      <c r="G134" s="242"/>
      <c r="H134" s="242"/>
      <c r="I134" s="242"/>
      <c r="J134" s="158" t="s">
        <v>235</v>
      </c>
      <c r="K134" s="159">
        <v>6</v>
      </c>
      <c r="L134" s="243">
        <v>0</v>
      </c>
      <c r="M134" s="242"/>
      <c r="N134" s="244">
        <f t="shared" si="5"/>
        <v>0</v>
      </c>
      <c r="O134" s="242"/>
      <c r="P134" s="242"/>
      <c r="Q134" s="242"/>
      <c r="R134" s="128"/>
      <c r="T134" s="161" t="s">
        <v>18</v>
      </c>
      <c r="U134" s="39" t="s">
        <v>43</v>
      </c>
      <c r="V134" s="31"/>
      <c r="W134" s="162">
        <f t="shared" si="6"/>
        <v>0</v>
      </c>
      <c r="X134" s="162">
        <v>0</v>
      </c>
      <c r="Y134" s="162">
        <f t="shared" si="7"/>
        <v>0</v>
      </c>
      <c r="Z134" s="162">
        <v>0</v>
      </c>
      <c r="AA134" s="163">
        <f t="shared" si="8"/>
        <v>0</v>
      </c>
      <c r="AR134" s="13" t="s">
        <v>179</v>
      </c>
      <c r="AT134" s="13" t="s">
        <v>175</v>
      </c>
      <c r="AU134" s="13" t="s">
        <v>153</v>
      </c>
      <c r="AY134" s="13" t="s">
        <v>174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153</v>
      </c>
      <c r="BK134" s="164">
        <f t="shared" si="14"/>
        <v>0</v>
      </c>
      <c r="BL134" s="13" t="s">
        <v>179</v>
      </c>
      <c r="BM134" s="13" t="s">
        <v>208</v>
      </c>
    </row>
    <row r="135" spans="2:65" s="1" customFormat="1" ht="31.5" customHeight="1">
      <c r="B135" s="126"/>
      <c r="C135" s="156" t="s">
        <v>109</v>
      </c>
      <c r="D135" s="156" t="s">
        <v>175</v>
      </c>
      <c r="E135" s="157" t="s">
        <v>555</v>
      </c>
      <c r="F135" s="241" t="s">
        <v>556</v>
      </c>
      <c r="G135" s="242"/>
      <c r="H135" s="242"/>
      <c r="I135" s="242"/>
      <c r="J135" s="158" t="s">
        <v>235</v>
      </c>
      <c r="K135" s="159">
        <v>8</v>
      </c>
      <c r="L135" s="243">
        <v>0</v>
      </c>
      <c r="M135" s="242"/>
      <c r="N135" s="244">
        <f t="shared" si="5"/>
        <v>0</v>
      </c>
      <c r="O135" s="242"/>
      <c r="P135" s="242"/>
      <c r="Q135" s="242"/>
      <c r="R135" s="128"/>
      <c r="T135" s="161" t="s">
        <v>18</v>
      </c>
      <c r="U135" s="39" t="s">
        <v>43</v>
      </c>
      <c r="V135" s="31"/>
      <c r="W135" s="162">
        <f t="shared" si="6"/>
        <v>0</v>
      </c>
      <c r="X135" s="162">
        <v>0</v>
      </c>
      <c r="Y135" s="162">
        <f t="shared" si="7"/>
        <v>0</v>
      </c>
      <c r="Z135" s="162">
        <v>0</v>
      </c>
      <c r="AA135" s="163">
        <f t="shared" si="8"/>
        <v>0</v>
      </c>
      <c r="AR135" s="13" t="s">
        <v>179</v>
      </c>
      <c r="AT135" s="13" t="s">
        <v>175</v>
      </c>
      <c r="AU135" s="13" t="s">
        <v>153</v>
      </c>
      <c r="AY135" s="13" t="s">
        <v>174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153</v>
      </c>
      <c r="BK135" s="164">
        <f t="shared" si="14"/>
        <v>0</v>
      </c>
      <c r="BL135" s="13" t="s">
        <v>179</v>
      </c>
      <c r="BM135" s="13" t="s">
        <v>109</v>
      </c>
    </row>
    <row r="136" spans="2:65" s="1" customFormat="1" ht="31.5" customHeight="1">
      <c r="B136" s="126"/>
      <c r="C136" s="156" t="s">
        <v>216</v>
      </c>
      <c r="D136" s="156" t="s">
        <v>175</v>
      </c>
      <c r="E136" s="157" t="s">
        <v>557</v>
      </c>
      <c r="F136" s="241" t="s">
        <v>558</v>
      </c>
      <c r="G136" s="242"/>
      <c r="H136" s="242"/>
      <c r="I136" s="242"/>
      <c r="J136" s="158" t="s">
        <v>350</v>
      </c>
      <c r="K136" s="159">
        <v>11</v>
      </c>
      <c r="L136" s="243">
        <v>0</v>
      </c>
      <c r="M136" s="242"/>
      <c r="N136" s="244">
        <f t="shared" si="5"/>
        <v>0</v>
      </c>
      <c r="O136" s="242"/>
      <c r="P136" s="242"/>
      <c r="Q136" s="242"/>
      <c r="R136" s="128"/>
      <c r="T136" s="161" t="s">
        <v>18</v>
      </c>
      <c r="U136" s="39" t="s">
        <v>43</v>
      </c>
      <c r="V136" s="31"/>
      <c r="W136" s="162">
        <f t="shared" si="6"/>
        <v>0</v>
      </c>
      <c r="X136" s="162">
        <v>0</v>
      </c>
      <c r="Y136" s="162">
        <f t="shared" si="7"/>
        <v>0</v>
      </c>
      <c r="Z136" s="162">
        <v>0</v>
      </c>
      <c r="AA136" s="163">
        <f t="shared" si="8"/>
        <v>0</v>
      </c>
      <c r="AR136" s="13" t="s">
        <v>179</v>
      </c>
      <c r="AT136" s="13" t="s">
        <v>175</v>
      </c>
      <c r="AU136" s="13" t="s">
        <v>153</v>
      </c>
      <c r="AY136" s="13" t="s">
        <v>174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153</v>
      </c>
      <c r="BK136" s="164">
        <f t="shared" si="14"/>
        <v>0</v>
      </c>
      <c r="BL136" s="13" t="s">
        <v>179</v>
      </c>
      <c r="BM136" s="13" t="s">
        <v>216</v>
      </c>
    </row>
    <row r="137" spans="2:65" s="1" customFormat="1" ht="44.25" customHeight="1">
      <c r="B137" s="126"/>
      <c r="C137" s="156" t="s">
        <v>220</v>
      </c>
      <c r="D137" s="156" t="s">
        <v>175</v>
      </c>
      <c r="E137" s="157" t="s">
        <v>559</v>
      </c>
      <c r="F137" s="241" t="s">
        <v>560</v>
      </c>
      <c r="G137" s="242"/>
      <c r="H137" s="242"/>
      <c r="I137" s="242"/>
      <c r="J137" s="158" t="s">
        <v>235</v>
      </c>
      <c r="K137" s="159">
        <v>1</v>
      </c>
      <c r="L137" s="243">
        <v>0</v>
      </c>
      <c r="M137" s="242"/>
      <c r="N137" s="244">
        <f t="shared" si="5"/>
        <v>0</v>
      </c>
      <c r="O137" s="242"/>
      <c r="P137" s="242"/>
      <c r="Q137" s="242"/>
      <c r="R137" s="128"/>
      <c r="T137" s="161" t="s">
        <v>18</v>
      </c>
      <c r="U137" s="39" t="s">
        <v>43</v>
      </c>
      <c r="V137" s="31"/>
      <c r="W137" s="162">
        <f t="shared" si="6"/>
        <v>0</v>
      </c>
      <c r="X137" s="162">
        <v>0</v>
      </c>
      <c r="Y137" s="162">
        <f t="shared" si="7"/>
        <v>0</v>
      </c>
      <c r="Z137" s="162">
        <v>0</v>
      </c>
      <c r="AA137" s="163">
        <f t="shared" si="8"/>
        <v>0</v>
      </c>
      <c r="AR137" s="13" t="s">
        <v>179</v>
      </c>
      <c r="AT137" s="13" t="s">
        <v>175</v>
      </c>
      <c r="AU137" s="13" t="s">
        <v>153</v>
      </c>
      <c r="AY137" s="13" t="s">
        <v>174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153</v>
      </c>
      <c r="BK137" s="164">
        <f t="shared" si="14"/>
        <v>0</v>
      </c>
      <c r="BL137" s="13" t="s">
        <v>179</v>
      </c>
      <c r="BM137" s="13" t="s">
        <v>220</v>
      </c>
    </row>
    <row r="138" spans="2:65" s="1" customFormat="1" ht="22.5" customHeight="1">
      <c r="B138" s="126"/>
      <c r="C138" s="156" t="s">
        <v>224</v>
      </c>
      <c r="D138" s="156" t="s">
        <v>175</v>
      </c>
      <c r="E138" s="157" t="s">
        <v>561</v>
      </c>
      <c r="F138" s="241" t="s">
        <v>562</v>
      </c>
      <c r="G138" s="242"/>
      <c r="H138" s="242"/>
      <c r="I138" s="242"/>
      <c r="J138" s="158" t="s">
        <v>235</v>
      </c>
      <c r="K138" s="159">
        <v>1</v>
      </c>
      <c r="L138" s="243">
        <v>0</v>
      </c>
      <c r="M138" s="242"/>
      <c r="N138" s="244">
        <f t="shared" si="5"/>
        <v>0</v>
      </c>
      <c r="O138" s="242"/>
      <c r="P138" s="242"/>
      <c r="Q138" s="242"/>
      <c r="R138" s="128"/>
      <c r="T138" s="161" t="s">
        <v>18</v>
      </c>
      <c r="U138" s="39" t="s">
        <v>43</v>
      </c>
      <c r="V138" s="31"/>
      <c r="W138" s="162">
        <f t="shared" si="6"/>
        <v>0</v>
      </c>
      <c r="X138" s="162">
        <v>0</v>
      </c>
      <c r="Y138" s="162">
        <f t="shared" si="7"/>
        <v>0</v>
      </c>
      <c r="Z138" s="162">
        <v>0</v>
      </c>
      <c r="AA138" s="163">
        <f t="shared" si="8"/>
        <v>0</v>
      </c>
      <c r="AR138" s="13" t="s">
        <v>179</v>
      </c>
      <c r="AT138" s="13" t="s">
        <v>175</v>
      </c>
      <c r="AU138" s="13" t="s">
        <v>153</v>
      </c>
      <c r="AY138" s="13" t="s">
        <v>174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153</v>
      </c>
      <c r="BK138" s="164">
        <f t="shared" si="14"/>
        <v>0</v>
      </c>
      <c r="BL138" s="13" t="s">
        <v>179</v>
      </c>
      <c r="BM138" s="13" t="s">
        <v>224</v>
      </c>
    </row>
    <row r="139" spans="2:65" s="1" customFormat="1" ht="22.5" customHeight="1">
      <c r="B139" s="126"/>
      <c r="C139" s="156" t="s">
        <v>228</v>
      </c>
      <c r="D139" s="156" t="s">
        <v>175</v>
      </c>
      <c r="E139" s="157" t="s">
        <v>563</v>
      </c>
      <c r="F139" s="241" t="s">
        <v>564</v>
      </c>
      <c r="G139" s="242"/>
      <c r="H139" s="242"/>
      <c r="I139" s="242"/>
      <c r="J139" s="158" t="s">
        <v>235</v>
      </c>
      <c r="K139" s="159">
        <v>1</v>
      </c>
      <c r="L139" s="243">
        <v>0</v>
      </c>
      <c r="M139" s="242"/>
      <c r="N139" s="244">
        <f t="shared" si="5"/>
        <v>0</v>
      </c>
      <c r="O139" s="242"/>
      <c r="P139" s="242"/>
      <c r="Q139" s="242"/>
      <c r="R139" s="128"/>
      <c r="T139" s="161" t="s">
        <v>18</v>
      </c>
      <c r="U139" s="39" t="s">
        <v>43</v>
      </c>
      <c r="V139" s="31"/>
      <c r="W139" s="162">
        <f t="shared" si="6"/>
        <v>0</v>
      </c>
      <c r="X139" s="162">
        <v>0</v>
      </c>
      <c r="Y139" s="162">
        <f t="shared" si="7"/>
        <v>0</v>
      </c>
      <c r="Z139" s="162">
        <v>0</v>
      </c>
      <c r="AA139" s="163">
        <f t="shared" si="8"/>
        <v>0</v>
      </c>
      <c r="AR139" s="13" t="s">
        <v>179</v>
      </c>
      <c r="AT139" s="13" t="s">
        <v>175</v>
      </c>
      <c r="AU139" s="13" t="s">
        <v>153</v>
      </c>
      <c r="AY139" s="13" t="s">
        <v>174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153</v>
      </c>
      <c r="BK139" s="164">
        <f t="shared" si="14"/>
        <v>0</v>
      </c>
      <c r="BL139" s="13" t="s">
        <v>179</v>
      </c>
      <c r="BM139" s="13" t="s">
        <v>228</v>
      </c>
    </row>
    <row r="140" spans="2:65" s="1" customFormat="1" ht="22.5" customHeight="1">
      <c r="B140" s="126"/>
      <c r="C140" s="156" t="s">
        <v>232</v>
      </c>
      <c r="D140" s="156" t="s">
        <v>175</v>
      </c>
      <c r="E140" s="157" t="s">
        <v>565</v>
      </c>
      <c r="F140" s="241" t="s">
        <v>566</v>
      </c>
      <c r="G140" s="242"/>
      <c r="H140" s="242"/>
      <c r="I140" s="242"/>
      <c r="J140" s="158" t="s">
        <v>235</v>
      </c>
      <c r="K140" s="159">
        <v>1</v>
      </c>
      <c r="L140" s="243">
        <v>0</v>
      </c>
      <c r="M140" s="242"/>
      <c r="N140" s="244">
        <f t="shared" si="5"/>
        <v>0</v>
      </c>
      <c r="O140" s="242"/>
      <c r="P140" s="242"/>
      <c r="Q140" s="242"/>
      <c r="R140" s="128"/>
      <c r="T140" s="161" t="s">
        <v>18</v>
      </c>
      <c r="U140" s="39" t="s">
        <v>43</v>
      </c>
      <c r="V140" s="31"/>
      <c r="W140" s="162">
        <f t="shared" si="6"/>
        <v>0</v>
      </c>
      <c r="X140" s="162">
        <v>0</v>
      </c>
      <c r="Y140" s="162">
        <f t="shared" si="7"/>
        <v>0</v>
      </c>
      <c r="Z140" s="162">
        <v>0</v>
      </c>
      <c r="AA140" s="163">
        <f t="shared" si="8"/>
        <v>0</v>
      </c>
      <c r="AR140" s="13" t="s">
        <v>179</v>
      </c>
      <c r="AT140" s="13" t="s">
        <v>175</v>
      </c>
      <c r="AU140" s="13" t="s">
        <v>153</v>
      </c>
      <c r="AY140" s="13" t="s">
        <v>174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153</v>
      </c>
      <c r="BK140" s="164">
        <f t="shared" si="14"/>
        <v>0</v>
      </c>
      <c r="BL140" s="13" t="s">
        <v>179</v>
      </c>
      <c r="BM140" s="13" t="s">
        <v>232</v>
      </c>
    </row>
    <row r="141" spans="2:65" s="1" customFormat="1" ht="31.5" customHeight="1">
      <c r="B141" s="126"/>
      <c r="C141" s="156" t="s">
        <v>237</v>
      </c>
      <c r="D141" s="156" t="s">
        <v>175</v>
      </c>
      <c r="E141" s="157" t="s">
        <v>567</v>
      </c>
      <c r="F141" s="241" t="s">
        <v>568</v>
      </c>
      <c r="G141" s="242"/>
      <c r="H141" s="242"/>
      <c r="I141" s="242"/>
      <c r="J141" s="158" t="s">
        <v>235</v>
      </c>
      <c r="K141" s="159">
        <v>63</v>
      </c>
      <c r="L141" s="243">
        <v>0</v>
      </c>
      <c r="M141" s="242"/>
      <c r="N141" s="244">
        <f t="shared" si="5"/>
        <v>0</v>
      </c>
      <c r="O141" s="242"/>
      <c r="P141" s="242"/>
      <c r="Q141" s="242"/>
      <c r="R141" s="128"/>
      <c r="T141" s="161" t="s">
        <v>18</v>
      </c>
      <c r="U141" s="39" t="s">
        <v>43</v>
      </c>
      <c r="V141" s="31"/>
      <c r="W141" s="162">
        <f t="shared" si="6"/>
        <v>0</v>
      </c>
      <c r="X141" s="162">
        <v>0</v>
      </c>
      <c r="Y141" s="162">
        <f t="shared" si="7"/>
        <v>0</v>
      </c>
      <c r="Z141" s="162">
        <v>0</v>
      </c>
      <c r="AA141" s="163">
        <f t="shared" si="8"/>
        <v>0</v>
      </c>
      <c r="AR141" s="13" t="s">
        <v>179</v>
      </c>
      <c r="AT141" s="13" t="s">
        <v>175</v>
      </c>
      <c r="AU141" s="13" t="s">
        <v>153</v>
      </c>
      <c r="AY141" s="13" t="s">
        <v>174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153</v>
      </c>
      <c r="BK141" s="164">
        <f t="shared" si="14"/>
        <v>0</v>
      </c>
      <c r="BL141" s="13" t="s">
        <v>179</v>
      </c>
      <c r="BM141" s="13" t="s">
        <v>237</v>
      </c>
    </row>
    <row r="142" spans="2:65" s="1" customFormat="1" ht="31.5" customHeight="1">
      <c r="B142" s="126"/>
      <c r="C142" s="156" t="s">
        <v>241</v>
      </c>
      <c r="D142" s="156" t="s">
        <v>175</v>
      </c>
      <c r="E142" s="157" t="s">
        <v>569</v>
      </c>
      <c r="F142" s="241" t="s">
        <v>570</v>
      </c>
      <c r="G142" s="242"/>
      <c r="H142" s="242"/>
      <c r="I142" s="242"/>
      <c r="J142" s="158" t="s">
        <v>235</v>
      </c>
      <c r="K142" s="159">
        <v>11</v>
      </c>
      <c r="L142" s="243">
        <v>0</v>
      </c>
      <c r="M142" s="242"/>
      <c r="N142" s="244">
        <f t="shared" si="5"/>
        <v>0</v>
      </c>
      <c r="O142" s="242"/>
      <c r="P142" s="242"/>
      <c r="Q142" s="242"/>
      <c r="R142" s="128"/>
      <c r="T142" s="161" t="s">
        <v>18</v>
      </c>
      <c r="U142" s="39" t="s">
        <v>43</v>
      </c>
      <c r="V142" s="31"/>
      <c r="W142" s="162">
        <f t="shared" si="6"/>
        <v>0</v>
      </c>
      <c r="X142" s="162">
        <v>0</v>
      </c>
      <c r="Y142" s="162">
        <f t="shared" si="7"/>
        <v>0</v>
      </c>
      <c r="Z142" s="162">
        <v>0</v>
      </c>
      <c r="AA142" s="163">
        <f t="shared" si="8"/>
        <v>0</v>
      </c>
      <c r="AR142" s="13" t="s">
        <v>179</v>
      </c>
      <c r="AT142" s="13" t="s">
        <v>175</v>
      </c>
      <c r="AU142" s="13" t="s">
        <v>153</v>
      </c>
      <c r="AY142" s="13" t="s">
        <v>174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153</v>
      </c>
      <c r="BK142" s="164">
        <f t="shared" si="14"/>
        <v>0</v>
      </c>
      <c r="BL142" s="13" t="s">
        <v>179</v>
      </c>
      <c r="BM142" s="13" t="s">
        <v>241</v>
      </c>
    </row>
    <row r="143" spans="2:65" s="1" customFormat="1" ht="31.5" customHeight="1">
      <c r="B143" s="126"/>
      <c r="C143" s="156" t="s">
        <v>246</v>
      </c>
      <c r="D143" s="156" t="s">
        <v>175</v>
      </c>
      <c r="E143" s="157" t="s">
        <v>571</v>
      </c>
      <c r="F143" s="241" t="s">
        <v>572</v>
      </c>
      <c r="G143" s="242"/>
      <c r="H143" s="242"/>
      <c r="I143" s="242"/>
      <c r="J143" s="158" t="s">
        <v>235</v>
      </c>
      <c r="K143" s="159">
        <v>5</v>
      </c>
      <c r="L143" s="243">
        <v>0</v>
      </c>
      <c r="M143" s="242"/>
      <c r="N143" s="244">
        <f t="shared" si="5"/>
        <v>0</v>
      </c>
      <c r="O143" s="242"/>
      <c r="P143" s="242"/>
      <c r="Q143" s="242"/>
      <c r="R143" s="128"/>
      <c r="T143" s="161" t="s">
        <v>18</v>
      </c>
      <c r="U143" s="39" t="s">
        <v>43</v>
      </c>
      <c r="V143" s="31"/>
      <c r="W143" s="162">
        <f t="shared" si="6"/>
        <v>0</v>
      </c>
      <c r="X143" s="162">
        <v>0</v>
      </c>
      <c r="Y143" s="162">
        <f t="shared" si="7"/>
        <v>0</v>
      </c>
      <c r="Z143" s="162">
        <v>0</v>
      </c>
      <c r="AA143" s="163">
        <f t="shared" si="8"/>
        <v>0</v>
      </c>
      <c r="AR143" s="13" t="s">
        <v>179</v>
      </c>
      <c r="AT143" s="13" t="s">
        <v>175</v>
      </c>
      <c r="AU143" s="13" t="s">
        <v>153</v>
      </c>
      <c r="AY143" s="13" t="s">
        <v>174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153</v>
      </c>
      <c r="BK143" s="164">
        <f t="shared" si="14"/>
        <v>0</v>
      </c>
      <c r="BL143" s="13" t="s">
        <v>179</v>
      </c>
      <c r="BM143" s="13" t="s">
        <v>246</v>
      </c>
    </row>
    <row r="144" spans="2:65" s="1" customFormat="1" ht="31.5" customHeight="1">
      <c r="B144" s="126"/>
      <c r="C144" s="156" t="s">
        <v>250</v>
      </c>
      <c r="D144" s="156" t="s">
        <v>175</v>
      </c>
      <c r="E144" s="157" t="s">
        <v>573</v>
      </c>
      <c r="F144" s="241" t="s">
        <v>574</v>
      </c>
      <c r="G144" s="242"/>
      <c r="H144" s="242"/>
      <c r="I144" s="242"/>
      <c r="J144" s="158" t="s">
        <v>350</v>
      </c>
      <c r="K144" s="159">
        <v>124</v>
      </c>
      <c r="L144" s="243">
        <v>0</v>
      </c>
      <c r="M144" s="242"/>
      <c r="N144" s="244">
        <f t="shared" si="5"/>
        <v>0</v>
      </c>
      <c r="O144" s="242"/>
      <c r="P144" s="242"/>
      <c r="Q144" s="242"/>
      <c r="R144" s="128"/>
      <c r="T144" s="161" t="s">
        <v>18</v>
      </c>
      <c r="U144" s="39" t="s">
        <v>43</v>
      </c>
      <c r="V144" s="31"/>
      <c r="W144" s="162">
        <f t="shared" si="6"/>
        <v>0</v>
      </c>
      <c r="X144" s="162">
        <v>0</v>
      </c>
      <c r="Y144" s="162">
        <f t="shared" si="7"/>
        <v>0</v>
      </c>
      <c r="Z144" s="162">
        <v>0</v>
      </c>
      <c r="AA144" s="163">
        <f t="shared" si="8"/>
        <v>0</v>
      </c>
      <c r="AR144" s="13" t="s">
        <v>179</v>
      </c>
      <c r="AT144" s="13" t="s">
        <v>175</v>
      </c>
      <c r="AU144" s="13" t="s">
        <v>153</v>
      </c>
      <c r="AY144" s="13" t="s">
        <v>174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153</v>
      </c>
      <c r="BK144" s="164">
        <f t="shared" si="14"/>
        <v>0</v>
      </c>
      <c r="BL144" s="13" t="s">
        <v>179</v>
      </c>
      <c r="BM144" s="13" t="s">
        <v>250</v>
      </c>
    </row>
    <row r="145" spans="2:65" s="1" customFormat="1" ht="31.5" customHeight="1">
      <c r="B145" s="126"/>
      <c r="C145" s="156" t="s">
        <v>8</v>
      </c>
      <c r="D145" s="156" t="s">
        <v>175</v>
      </c>
      <c r="E145" s="157" t="s">
        <v>575</v>
      </c>
      <c r="F145" s="241" t="s">
        <v>576</v>
      </c>
      <c r="G145" s="242"/>
      <c r="H145" s="242"/>
      <c r="I145" s="242"/>
      <c r="J145" s="158" t="s">
        <v>350</v>
      </c>
      <c r="K145" s="159">
        <v>293</v>
      </c>
      <c r="L145" s="243">
        <v>0</v>
      </c>
      <c r="M145" s="242"/>
      <c r="N145" s="244">
        <f t="shared" si="5"/>
        <v>0</v>
      </c>
      <c r="O145" s="242"/>
      <c r="P145" s="242"/>
      <c r="Q145" s="242"/>
      <c r="R145" s="128"/>
      <c r="T145" s="161" t="s">
        <v>18</v>
      </c>
      <c r="U145" s="39" t="s">
        <v>43</v>
      </c>
      <c r="V145" s="31"/>
      <c r="W145" s="162">
        <f t="shared" si="6"/>
        <v>0</v>
      </c>
      <c r="X145" s="162">
        <v>0</v>
      </c>
      <c r="Y145" s="162">
        <f t="shared" si="7"/>
        <v>0</v>
      </c>
      <c r="Z145" s="162">
        <v>0</v>
      </c>
      <c r="AA145" s="163">
        <f t="shared" si="8"/>
        <v>0</v>
      </c>
      <c r="AR145" s="13" t="s">
        <v>179</v>
      </c>
      <c r="AT145" s="13" t="s">
        <v>175</v>
      </c>
      <c r="AU145" s="13" t="s">
        <v>153</v>
      </c>
      <c r="AY145" s="13" t="s">
        <v>174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153</v>
      </c>
      <c r="BK145" s="164">
        <f t="shared" si="14"/>
        <v>0</v>
      </c>
      <c r="BL145" s="13" t="s">
        <v>179</v>
      </c>
      <c r="BM145" s="13" t="s">
        <v>8</v>
      </c>
    </row>
    <row r="146" spans="2:65" s="1" customFormat="1" ht="31.5" customHeight="1">
      <c r="B146" s="126"/>
      <c r="C146" s="156" t="s">
        <v>257</v>
      </c>
      <c r="D146" s="156" t="s">
        <v>175</v>
      </c>
      <c r="E146" s="157" t="s">
        <v>577</v>
      </c>
      <c r="F146" s="241" t="s">
        <v>578</v>
      </c>
      <c r="G146" s="242"/>
      <c r="H146" s="242"/>
      <c r="I146" s="242"/>
      <c r="J146" s="158" t="s">
        <v>350</v>
      </c>
      <c r="K146" s="159">
        <v>9</v>
      </c>
      <c r="L146" s="243">
        <v>0</v>
      </c>
      <c r="M146" s="242"/>
      <c r="N146" s="244">
        <f t="shared" si="5"/>
        <v>0</v>
      </c>
      <c r="O146" s="242"/>
      <c r="P146" s="242"/>
      <c r="Q146" s="242"/>
      <c r="R146" s="128"/>
      <c r="T146" s="161" t="s">
        <v>18</v>
      </c>
      <c r="U146" s="39" t="s">
        <v>43</v>
      </c>
      <c r="V146" s="31"/>
      <c r="W146" s="162">
        <f t="shared" si="6"/>
        <v>0</v>
      </c>
      <c r="X146" s="162">
        <v>0</v>
      </c>
      <c r="Y146" s="162">
        <f t="shared" si="7"/>
        <v>0</v>
      </c>
      <c r="Z146" s="162">
        <v>0</v>
      </c>
      <c r="AA146" s="163">
        <f t="shared" si="8"/>
        <v>0</v>
      </c>
      <c r="AR146" s="13" t="s">
        <v>179</v>
      </c>
      <c r="AT146" s="13" t="s">
        <v>175</v>
      </c>
      <c r="AU146" s="13" t="s">
        <v>153</v>
      </c>
      <c r="AY146" s="13" t="s">
        <v>174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3" t="s">
        <v>153</v>
      </c>
      <c r="BK146" s="164">
        <f t="shared" si="14"/>
        <v>0</v>
      </c>
      <c r="BL146" s="13" t="s">
        <v>179</v>
      </c>
      <c r="BM146" s="13" t="s">
        <v>257</v>
      </c>
    </row>
    <row r="147" spans="2:65" s="1" customFormat="1" ht="31.5" customHeight="1">
      <c r="B147" s="126"/>
      <c r="C147" s="156" t="s">
        <v>261</v>
      </c>
      <c r="D147" s="156" t="s">
        <v>175</v>
      </c>
      <c r="E147" s="157" t="s">
        <v>579</v>
      </c>
      <c r="F147" s="241" t="s">
        <v>580</v>
      </c>
      <c r="G147" s="242"/>
      <c r="H147" s="242"/>
      <c r="I147" s="242"/>
      <c r="J147" s="158" t="s">
        <v>350</v>
      </c>
      <c r="K147" s="159">
        <v>17</v>
      </c>
      <c r="L147" s="243">
        <v>0</v>
      </c>
      <c r="M147" s="242"/>
      <c r="N147" s="244">
        <f t="shared" si="5"/>
        <v>0</v>
      </c>
      <c r="O147" s="242"/>
      <c r="P147" s="242"/>
      <c r="Q147" s="242"/>
      <c r="R147" s="128"/>
      <c r="T147" s="161" t="s">
        <v>18</v>
      </c>
      <c r="U147" s="39" t="s">
        <v>43</v>
      </c>
      <c r="V147" s="31"/>
      <c r="W147" s="162">
        <f t="shared" si="6"/>
        <v>0</v>
      </c>
      <c r="X147" s="162">
        <v>0</v>
      </c>
      <c r="Y147" s="162">
        <f t="shared" si="7"/>
        <v>0</v>
      </c>
      <c r="Z147" s="162">
        <v>0</v>
      </c>
      <c r="AA147" s="163">
        <f t="shared" si="8"/>
        <v>0</v>
      </c>
      <c r="AR147" s="13" t="s">
        <v>179</v>
      </c>
      <c r="AT147" s="13" t="s">
        <v>175</v>
      </c>
      <c r="AU147" s="13" t="s">
        <v>153</v>
      </c>
      <c r="AY147" s="13" t="s">
        <v>174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3" t="s">
        <v>153</v>
      </c>
      <c r="BK147" s="164">
        <f t="shared" si="14"/>
        <v>0</v>
      </c>
      <c r="BL147" s="13" t="s">
        <v>179</v>
      </c>
      <c r="BM147" s="13" t="s">
        <v>261</v>
      </c>
    </row>
    <row r="148" spans="2:65" s="1" customFormat="1" ht="22.5" customHeight="1">
      <c r="B148" s="126"/>
      <c r="C148" s="156" t="s">
        <v>266</v>
      </c>
      <c r="D148" s="156" t="s">
        <v>175</v>
      </c>
      <c r="E148" s="157" t="s">
        <v>581</v>
      </c>
      <c r="F148" s="241" t="s">
        <v>582</v>
      </c>
      <c r="G148" s="242"/>
      <c r="H148" s="242"/>
      <c r="I148" s="242"/>
      <c r="J148" s="158" t="s">
        <v>350</v>
      </c>
      <c r="K148" s="159">
        <v>24</v>
      </c>
      <c r="L148" s="243">
        <v>0</v>
      </c>
      <c r="M148" s="242"/>
      <c r="N148" s="244">
        <f t="shared" si="5"/>
        <v>0</v>
      </c>
      <c r="O148" s="242"/>
      <c r="P148" s="242"/>
      <c r="Q148" s="242"/>
      <c r="R148" s="128"/>
      <c r="T148" s="161" t="s">
        <v>18</v>
      </c>
      <c r="U148" s="39" t="s">
        <v>43</v>
      </c>
      <c r="V148" s="31"/>
      <c r="W148" s="162">
        <f t="shared" si="6"/>
        <v>0</v>
      </c>
      <c r="X148" s="162">
        <v>0</v>
      </c>
      <c r="Y148" s="162">
        <f t="shared" si="7"/>
        <v>0</v>
      </c>
      <c r="Z148" s="162">
        <v>0</v>
      </c>
      <c r="AA148" s="163">
        <f t="shared" si="8"/>
        <v>0</v>
      </c>
      <c r="AR148" s="13" t="s">
        <v>179</v>
      </c>
      <c r="AT148" s="13" t="s">
        <v>175</v>
      </c>
      <c r="AU148" s="13" t="s">
        <v>153</v>
      </c>
      <c r="AY148" s="13" t="s">
        <v>174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3" t="s">
        <v>153</v>
      </c>
      <c r="BK148" s="164">
        <f t="shared" si="14"/>
        <v>0</v>
      </c>
      <c r="BL148" s="13" t="s">
        <v>179</v>
      </c>
      <c r="BM148" s="13" t="s">
        <v>266</v>
      </c>
    </row>
    <row r="149" spans="2:65" s="1" customFormat="1" ht="22.5" customHeight="1">
      <c r="B149" s="126"/>
      <c r="C149" s="156" t="s">
        <v>270</v>
      </c>
      <c r="D149" s="156" t="s">
        <v>175</v>
      </c>
      <c r="E149" s="157" t="s">
        <v>583</v>
      </c>
      <c r="F149" s="241" t="s">
        <v>584</v>
      </c>
      <c r="G149" s="242"/>
      <c r="H149" s="242"/>
      <c r="I149" s="242"/>
      <c r="J149" s="158" t="s">
        <v>235</v>
      </c>
      <c r="K149" s="159">
        <v>1</v>
      </c>
      <c r="L149" s="243">
        <v>0</v>
      </c>
      <c r="M149" s="242"/>
      <c r="N149" s="244">
        <f t="shared" si="5"/>
        <v>0</v>
      </c>
      <c r="O149" s="242"/>
      <c r="P149" s="242"/>
      <c r="Q149" s="242"/>
      <c r="R149" s="128"/>
      <c r="T149" s="161" t="s">
        <v>18</v>
      </c>
      <c r="U149" s="39" t="s">
        <v>43</v>
      </c>
      <c r="V149" s="31"/>
      <c r="W149" s="162">
        <f t="shared" si="6"/>
        <v>0</v>
      </c>
      <c r="X149" s="162">
        <v>0</v>
      </c>
      <c r="Y149" s="162">
        <f t="shared" si="7"/>
        <v>0</v>
      </c>
      <c r="Z149" s="162">
        <v>0</v>
      </c>
      <c r="AA149" s="163">
        <f t="shared" si="8"/>
        <v>0</v>
      </c>
      <c r="AR149" s="13" t="s">
        <v>179</v>
      </c>
      <c r="AT149" s="13" t="s">
        <v>175</v>
      </c>
      <c r="AU149" s="13" t="s">
        <v>153</v>
      </c>
      <c r="AY149" s="13" t="s">
        <v>174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3" t="s">
        <v>153</v>
      </c>
      <c r="BK149" s="164">
        <f t="shared" si="14"/>
        <v>0</v>
      </c>
      <c r="BL149" s="13" t="s">
        <v>179</v>
      </c>
      <c r="BM149" s="13" t="s">
        <v>270</v>
      </c>
    </row>
    <row r="150" spans="2:65" s="1" customFormat="1" ht="22.5" customHeight="1">
      <c r="B150" s="126"/>
      <c r="C150" s="156" t="s">
        <v>274</v>
      </c>
      <c r="D150" s="156" t="s">
        <v>175</v>
      </c>
      <c r="E150" s="157" t="s">
        <v>585</v>
      </c>
      <c r="F150" s="241" t="s">
        <v>586</v>
      </c>
      <c r="G150" s="242"/>
      <c r="H150" s="242"/>
      <c r="I150" s="242"/>
      <c r="J150" s="158" t="s">
        <v>235</v>
      </c>
      <c r="K150" s="159">
        <v>1</v>
      </c>
      <c r="L150" s="243">
        <v>0</v>
      </c>
      <c r="M150" s="242"/>
      <c r="N150" s="244">
        <f t="shared" si="5"/>
        <v>0</v>
      </c>
      <c r="O150" s="242"/>
      <c r="P150" s="242"/>
      <c r="Q150" s="242"/>
      <c r="R150" s="128"/>
      <c r="T150" s="161" t="s">
        <v>18</v>
      </c>
      <c r="U150" s="39" t="s">
        <v>43</v>
      </c>
      <c r="V150" s="31"/>
      <c r="W150" s="162">
        <f t="shared" si="6"/>
        <v>0</v>
      </c>
      <c r="X150" s="162">
        <v>0</v>
      </c>
      <c r="Y150" s="162">
        <f t="shared" si="7"/>
        <v>0</v>
      </c>
      <c r="Z150" s="162">
        <v>0</v>
      </c>
      <c r="AA150" s="163">
        <f t="shared" si="8"/>
        <v>0</v>
      </c>
      <c r="AR150" s="13" t="s">
        <v>179</v>
      </c>
      <c r="AT150" s="13" t="s">
        <v>175</v>
      </c>
      <c r="AU150" s="13" t="s">
        <v>153</v>
      </c>
      <c r="AY150" s="13" t="s">
        <v>174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3" t="s">
        <v>153</v>
      </c>
      <c r="BK150" s="164">
        <f t="shared" si="14"/>
        <v>0</v>
      </c>
      <c r="BL150" s="13" t="s">
        <v>179</v>
      </c>
      <c r="BM150" s="13" t="s">
        <v>274</v>
      </c>
    </row>
    <row r="151" spans="2:65" s="1" customFormat="1" ht="22.5" customHeight="1">
      <c r="B151" s="126"/>
      <c r="C151" s="156" t="s">
        <v>279</v>
      </c>
      <c r="D151" s="156" t="s">
        <v>175</v>
      </c>
      <c r="E151" s="157" t="s">
        <v>587</v>
      </c>
      <c r="F151" s="241" t="s">
        <v>588</v>
      </c>
      <c r="G151" s="242"/>
      <c r="H151" s="242"/>
      <c r="I151" s="242"/>
      <c r="J151" s="158" t="s">
        <v>235</v>
      </c>
      <c r="K151" s="159">
        <v>45</v>
      </c>
      <c r="L151" s="243">
        <v>0</v>
      </c>
      <c r="M151" s="242"/>
      <c r="N151" s="244">
        <f t="shared" si="5"/>
        <v>0</v>
      </c>
      <c r="O151" s="242"/>
      <c r="P151" s="242"/>
      <c r="Q151" s="242"/>
      <c r="R151" s="128"/>
      <c r="T151" s="161" t="s">
        <v>18</v>
      </c>
      <c r="U151" s="39" t="s">
        <v>43</v>
      </c>
      <c r="V151" s="31"/>
      <c r="W151" s="162">
        <f t="shared" si="6"/>
        <v>0</v>
      </c>
      <c r="X151" s="162">
        <v>0</v>
      </c>
      <c r="Y151" s="162">
        <f t="shared" si="7"/>
        <v>0</v>
      </c>
      <c r="Z151" s="162">
        <v>0</v>
      </c>
      <c r="AA151" s="163">
        <f t="shared" si="8"/>
        <v>0</v>
      </c>
      <c r="AR151" s="13" t="s">
        <v>179</v>
      </c>
      <c r="AT151" s="13" t="s">
        <v>175</v>
      </c>
      <c r="AU151" s="13" t="s">
        <v>153</v>
      </c>
      <c r="AY151" s="13" t="s">
        <v>174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3" t="s">
        <v>153</v>
      </c>
      <c r="BK151" s="164">
        <f t="shared" si="14"/>
        <v>0</v>
      </c>
      <c r="BL151" s="13" t="s">
        <v>179</v>
      </c>
      <c r="BM151" s="13" t="s">
        <v>279</v>
      </c>
    </row>
    <row r="152" spans="2:65" s="1" customFormat="1" ht="22.5" customHeight="1">
      <c r="B152" s="126"/>
      <c r="C152" s="156" t="s">
        <v>283</v>
      </c>
      <c r="D152" s="156" t="s">
        <v>175</v>
      </c>
      <c r="E152" s="157" t="s">
        <v>589</v>
      </c>
      <c r="F152" s="241" t="s">
        <v>590</v>
      </c>
      <c r="G152" s="242"/>
      <c r="H152" s="242"/>
      <c r="I152" s="242"/>
      <c r="J152" s="158" t="s">
        <v>591</v>
      </c>
      <c r="K152" s="159">
        <v>1</v>
      </c>
      <c r="L152" s="243">
        <v>0</v>
      </c>
      <c r="M152" s="242"/>
      <c r="N152" s="244">
        <f t="shared" si="5"/>
        <v>0</v>
      </c>
      <c r="O152" s="242"/>
      <c r="P152" s="242"/>
      <c r="Q152" s="242"/>
      <c r="R152" s="128"/>
      <c r="T152" s="161" t="s">
        <v>18</v>
      </c>
      <c r="U152" s="39" t="s">
        <v>43</v>
      </c>
      <c r="V152" s="31"/>
      <c r="W152" s="162">
        <f t="shared" si="6"/>
        <v>0</v>
      </c>
      <c r="X152" s="162">
        <v>0</v>
      </c>
      <c r="Y152" s="162">
        <f t="shared" si="7"/>
        <v>0</v>
      </c>
      <c r="Z152" s="162">
        <v>0</v>
      </c>
      <c r="AA152" s="163">
        <f t="shared" si="8"/>
        <v>0</v>
      </c>
      <c r="AR152" s="13" t="s">
        <v>179</v>
      </c>
      <c r="AT152" s="13" t="s">
        <v>175</v>
      </c>
      <c r="AU152" s="13" t="s">
        <v>153</v>
      </c>
      <c r="AY152" s="13" t="s">
        <v>174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3" t="s">
        <v>153</v>
      </c>
      <c r="BK152" s="164">
        <f t="shared" si="14"/>
        <v>0</v>
      </c>
      <c r="BL152" s="13" t="s">
        <v>179</v>
      </c>
      <c r="BM152" s="13" t="s">
        <v>287</v>
      </c>
    </row>
    <row r="153" spans="2:65" s="1" customFormat="1" ht="22.5" customHeight="1">
      <c r="B153" s="126"/>
      <c r="C153" s="156" t="s">
        <v>287</v>
      </c>
      <c r="D153" s="156" t="s">
        <v>175</v>
      </c>
      <c r="E153" s="157" t="s">
        <v>592</v>
      </c>
      <c r="F153" s="241" t="s">
        <v>593</v>
      </c>
      <c r="G153" s="242"/>
      <c r="H153" s="242"/>
      <c r="I153" s="242"/>
      <c r="J153" s="158" t="s">
        <v>277</v>
      </c>
      <c r="K153" s="160">
        <v>0</v>
      </c>
      <c r="L153" s="243">
        <v>0</v>
      </c>
      <c r="M153" s="242"/>
      <c r="N153" s="244">
        <f t="shared" si="5"/>
        <v>0</v>
      </c>
      <c r="O153" s="242"/>
      <c r="P153" s="242"/>
      <c r="Q153" s="242"/>
      <c r="R153" s="128"/>
      <c r="T153" s="161" t="s">
        <v>18</v>
      </c>
      <c r="U153" s="39" t="s">
        <v>43</v>
      </c>
      <c r="V153" s="31"/>
      <c r="W153" s="162">
        <f t="shared" si="6"/>
        <v>0</v>
      </c>
      <c r="X153" s="162">
        <v>0</v>
      </c>
      <c r="Y153" s="162">
        <f t="shared" si="7"/>
        <v>0</v>
      </c>
      <c r="Z153" s="162">
        <v>0</v>
      </c>
      <c r="AA153" s="163">
        <f t="shared" si="8"/>
        <v>0</v>
      </c>
      <c r="AR153" s="13" t="s">
        <v>179</v>
      </c>
      <c r="AT153" s="13" t="s">
        <v>175</v>
      </c>
      <c r="AU153" s="13" t="s">
        <v>153</v>
      </c>
      <c r="AY153" s="13" t="s">
        <v>174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3" t="s">
        <v>153</v>
      </c>
      <c r="BK153" s="164">
        <f t="shared" si="14"/>
        <v>0</v>
      </c>
      <c r="BL153" s="13" t="s">
        <v>179</v>
      </c>
      <c r="BM153" s="13" t="s">
        <v>291</v>
      </c>
    </row>
    <row r="154" spans="2:63" s="9" customFormat="1" ht="29.25" customHeight="1">
      <c r="B154" s="145"/>
      <c r="C154" s="146"/>
      <c r="D154" s="155" t="s">
        <v>532</v>
      </c>
      <c r="E154" s="155"/>
      <c r="F154" s="155"/>
      <c r="G154" s="155"/>
      <c r="H154" s="155"/>
      <c r="I154" s="155"/>
      <c r="J154" s="155"/>
      <c r="K154" s="155"/>
      <c r="L154" s="155"/>
      <c r="M154" s="155"/>
      <c r="N154" s="259">
        <f>BK154</f>
        <v>0</v>
      </c>
      <c r="O154" s="260"/>
      <c r="P154" s="260"/>
      <c r="Q154" s="260"/>
      <c r="R154" s="148"/>
      <c r="T154" s="149"/>
      <c r="U154" s="146"/>
      <c r="V154" s="146"/>
      <c r="W154" s="150">
        <f>SUM(W155:W178)</f>
        <v>0</v>
      </c>
      <c r="X154" s="146"/>
      <c r="Y154" s="150">
        <f>SUM(Y155:Y178)</f>
        <v>0</v>
      </c>
      <c r="Z154" s="146"/>
      <c r="AA154" s="151">
        <f>SUM(AA155:AA178)</f>
        <v>0</v>
      </c>
      <c r="AR154" s="152" t="s">
        <v>83</v>
      </c>
      <c r="AT154" s="153" t="s">
        <v>75</v>
      </c>
      <c r="AU154" s="153" t="s">
        <v>83</v>
      </c>
      <c r="AY154" s="152" t="s">
        <v>174</v>
      </c>
      <c r="BK154" s="154">
        <f>SUM(BK155:BK178)</f>
        <v>0</v>
      </c>
    </row>
    <row r="155" spans="2:65" s="1" customFormat="1" ht="22.5" customHeight="1">
      <c r="B155" s="126"/>
      <c r="C155" s="165" t="s">
        <v>291</v>
      </c>
      <c r="D155" s="165" t="s">
        <v>242</v>
      </c>
      <c r="E155" s="166" t="s">
        <v>594</v>
      </c>
      <c r="F155" s="248" t="s">
        <v>595</v>
      </c>
      <c r="G155" s="249"/>
      <c r="H155" s="249"/>
      <c r="I155" s="249"/>
      <c r="J155" s="167" t="s">
        <v>235</v>
      </c>
      <c r="K155" s="168">
        <v>31</v>
      </c>
      <c r="L155" s="250">
        <v>0</v>
      </c>
      <c r="M155" s="249"/>
      <c r="N155" s="251">
        <f aca="true" t="shared" si="15" ref="N155:N178">ROUND(L155*K155,3)</f>
        <v>0</v>
      </c>
      <c r="O155" s="242"/>
      <c r="P155" s="242"/>
      <c r="Q155" s="242"/>
      <c r="R155" s="128"/>
      <c r="T155" s="161" t="s">
        <v>18</v>
      </c>
      <c r="U155" s="39" t="s">
        <v>43</v>
      </c>
      <c r="V155" s="31"/>
      <c r="W155" s="162">
        <f aca="true" t="shared" si="16" ref="W155:W178">V155*K155</f>
        <v>0</v>
      </c>
      <c r="X155" s="162">
        <v>0</v>
      </c>
      <c r="Y155" s="162">
        <f aca="true" t="shared" si="17" ref="Y155:Y178">X155*K155</f>
        <v>0</v>
      </c>
      <c r="Z155" s="162">
        <v>0</v>
      </c>
      <c r="AA155" s="163">
        <f aca="true" t="shared" si="18" ref="AA155:AA178">Z155*K155</f>
        <v>0</v>
      </c>
      <c r="AR155" s="13" t="s">
        <v>203</v>
      </c>
      <c r="AT155" s="13" t="s">
        <v>242</v>
      </c>
      <c r="AU155" s="13" t="s">
        <v>153</v>
      </c>
      <c r="AY155" s="13" t="s">
        <v>174</v>
      </c>
      <c r="BE155" s="101">
        <f aca="true" t="shared" si="19" ref="BE155:BE178">IF(U155="základná",N155,0)</f>
        <v>0</v>
      </c>
      <c r="BF155" s="101">
        <f aca="true" t="shared" si="20" ref="BF155:BF178">IF(U155="znížená",N155,0)</f>
        <v>0</v>
      </c>
      <c r="BG155" s="101">
        <f aca="true" t="shared" si="21" ref="BG155:BG178">IF(U155="zákl. prenesená",N155,0)</f>
        <v>0</v>
      </c>
      <c r="BH155" s="101">
        <f aca="true" t="shared" si="22" ref="BH155:BH178">IF(U155="zníž. prenesená",N155,0)</f>
        <v>0</v>
      </c>
      <c r="BI155" s="101">
        <f aca="true" t="shared" si="23" ref="BI155:BI178">IF(U155="nulová",N155,0)</f>
        <v>0</v>
      </c>
      <c r="BJ155" s="13" t="s">
        <v>153</v>
      </c>
      <c r="BK155" s="164">
        <f aca="true" t="shared" si="24" ref="BK155:BK178">ROUND(L155*K155,3)</f>
        <v>0</v>
      </c>
      <c r="BL155" s="13" t="s">
        <v>179</v>
      </c>
      <c r="BM155" s="13" t="s">
        <v>295</v>
      </c>
    </row>
    <row r="156" spans="2:65" s="1" customFormat="1" ht="22.5" customHeight="1">
      <c r="B156" s="126"/>
      <c r="C156" s="165" t="s">
        <v>295</v>
      </c>
      <c r="D156" s="165" t="s">
        <v>242</v>
      </c>
      <c r="E156" s="166" t="s">
        <v>596</v>
      </c>
      <c r="F156" s="248" t="s">
        <v>597</v>
      </c>
      <c r="G156" s="249"/>
      <c r="H156" s="249"/>
      <c r="I156" s="249"/>
      <c r="J156" s="167" t="s">
        <v>235</v>
      </c>
      <c r="K156" s="168">
        <v>14</v>
      </c>
      <c r="L156" s="250">
        <v>0</v>
      </c>
      <c r="M156" s="249"/>
      <c r="N156" s="251">
        <f t="shared" si="15"/>
        <v>0</v>
      </c>
      <c r="O156" s="242"/>
      <c r="P156" s="242"/>
      <c r="Q156" s="242"/>
      <c r="R156" s="128"/>
      <c r="T156" s="161" t="s">
        <v>18</v>
      </c>
      <c r="U156" s="39" t="s">
        <v>43</v>
      </c>
      <c r="V156" s="31"/>
      <c r="W156" s="162">
        <f t="shared" si="16"/>
        <v>0</v>
      </c>
      <c r="X156" s="162">
        <v>0</v>
      </c>
      <c r="Y156" s="162">
        <f t="shared" si="17"/>
        <v>0</v>
      </c>
      <c r="Z156" s="162">
        <v>0</v>
      </c>
      <c r="AA156" s="163">
        <f t="shared" si="18"/>
        <v>0</v>
      </c>
      <c r="AR156" s="13" t="s">
        <v>203</v>
      </c>
      <c r="AT156" s="13" t="s">
        <v>242</v>
      </c>
      <c r="AU156" s="13" t="s">
        <v>153</v>
      </c>
      <c r="AY156" s="13" t="s">
        <v>174</v>
      </c>
      <c r="BE156" s="101">
        <f t="shared" si="19"/>
        <v>0</v>
      </c>
      <c r="BF156" s="101">
        <f t="shared" si="20"/>
        <v>0</v>
      </c>
      <c r="BG156" s="101">
        <f t="shared" si="21"/>
        <v>0</v>
      </c>
      <c r="BH156" s="101">
        <f t="shared" si="22"/>
        <v>0</v>
      </c>
      <c r="BI156" s="101">
        <f t="shared" si="23"/>
        <v>0</v>
      </c>
      <c r="BJ156" s="13" t="s">
        <v>153</v>
      </c>
      <c r="BK156" s="164">
        <f t="shared" si="24"/>
        <v>0</v>
      </c>
      <c r="BL156" s="13" t="s">
        <v>179</v>
      </c>
      <c r="BM156" s="13" t="s">
        <v>299</v>
      </c>
    </row>
    <row r="157" spans="2:65" s="1" customFormat="1" ht="22.5" customHeight="1">
      <c r="B157" s="126"/>
      <c r="C157" s="165" t="s">
        <v>299</v>
      </c>
      <c r="D157" s="165" t="s">
        <v>242</v>
      </c>
      <c r="E157" s="166" t="s">
        <v>598</v>
      </c>
      <c r="F157" s="248" t="s">
        <v>599</v>
      </c>
      <c r="G157" s="249"/>
      <c r="H157" s="249"/>
      <c r="I157" s="249"/>
      <c r="J157" s="167" t="s">
        <v>350</v>
      </c>
      <c r="K157" s="168">
        <v>185</v>
      </c>
      <c r="L157" s="250">
        <v>0</v>
      </c>
      <c r="M157" s="249"/>
      <c r="N157" s="251">
        <f t="shared" si="15"/>
        <v>0</v>
      </c>
      <c r="O157" s="242"/>
      <c r="P157" s="242"/>
      <c r="Q157" s="242"/>
      <c r="R157" s="128"/>
      <c r="T157" s="161" t="s">
        <v>18</v>
      </c>
      <c r="U157" s="39" t="s">
        <v>43</v>
      </c>
      <c r="V157" s="31"/>
      <c r="W157" s="162">
        <f t="shared" si="16"/>
        <v>0</v>
      </c>
      <c r="X157" s="162">
        <v>0</v>
      </c>
      <c r="Y157" s="162">
        <f t="shared" si="17"/>
        <v>0</v>
      </c>
      <c r="Z157" s="162">
        <v>0</v>
      </c>
      <c r="AA157" s="163">
        <f t="shared" si="18"/>
        <v>0</v>
      </c>
      <c r="AR157" s="13" t="s">
        <v>203</v>
      </c>
      <c r="AT157" s="13" t="s">
        <v>242</v>
      </c>
      <c r="AU157" s="13" t="s">
        <v>153</v>
      </c>
      <c r="AY157" s="13" t="s">
        <v>174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3" t="s">
        <v>153</v>
      </c>
      <c r="BK157" s="164">
        <f t="shared" si="24"/>
        <v>0</v>
      </c>
      <c r="BL157" s="13" t="s">
        <v>179</v>
      </c>
      <c r="BM157" s="13" t="s">
        <v>264</v>
      </c>
    </row>
    <row r="158" spans="2:65" s="1" customFormat="1" ht="22.5" customHeight="1">
      <c r="B158" s="126"/>
      <c r="C158" s="165" t="s">
        <v>264</v>
      </c>
      <c r="D158" s="165" t="s">
        <v>242</v>
      </c>
      <c r="E158" s="166" t="s">
        <v>600</v>
      </c>
      <c r="F158" s="248" t="s">
        <v>601</v>
      </c>
      <c r="G158" s="249"/>
      <c r="H158" s="249"/>
      <c r="I158" s="249"/>
      <c r="J158" s="167" t="s">
        <v>350</v>
      </c>
      <c r="K158" s="168">
        <v>162</v>
      </c>
      <c r="L158" s="250">
        <v>0</v>
      </c>
      <c r="M158" s="249"/>
      <c r="N158" s="251">
        <f t="shared" si="15"/>
        <v>0</v>
      </c>
      <c r="O158" s="242"/>
      <c r="P158" s="242"/>
      <c r="Q158" s="242"/>
      <c r="R158" s="128"/>
      <c r="T158" s="161" t="s">
        <v>18</v>
      </c>
      <c r="U158" s="39" t="s">
        <v>43</v>
      </c>
      <c r="V158" s="31"/>
      <c r="W158" s="162">
        <f t="shared" si="16"/>
        <v>0</v>
      </c>
      <c r="X158" s="162">
        <v>0</v>
      </c>
      <c r="Y158" s="162">
        <f t="shared" si="17"/>
        <v>0</v>
      </c>
      <c r="Z158" s="162">
        <v>0</v>
      </c>
      <c r="AA158" s="163">
        <f t="shared" si="18"/>
        <v>0</v>
      </c>
      <c r="AR158" s="13" t="s">
        <v>203</v>
      </c>
      <c r="AT158" s="13" t="s">
        <v>242</v>
      </c>
      <c r="AU158" s="13" t="s">
        <v>153</v>
      </c>
      <c r="AY158" s="13" t="s">
        <v>174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153</v>
      </c>
      <c r="BK158" s="164">
        <f t="shared" si="24"/>
        <v>0</v>
      </c>
      <c r="BL158" s="13" t="s">
        <v>179</v>
      </c>
      <c r="BM158" s="13" t="s">
        <v>306</v>
      </c>
    </row>
    <row r="159" spans="2:65" s="1" customFormat="1" ht="31.5" customHeight="1">
      <c r="B159" s="126"/>
      <c r="C159" s="165" t="s">
        <v>306</v>
      </c>
      <c r="D159" s="165" t="s">
        <v>242</v>
      </c>
      <c r="E159" s="166" t="s">
        <v>602</v>
      </c>
      <c r="F159" s="248" t="s">
        <v>603</v>
      </c>
      <c r="G159" s="249"/>
      <c r="H159" s="249"/>
      <c r="I159" s="249"/>
      <c r="J159" s="167" t="s">
        <v>235</v>
      </c>
      <c r="K159" s="168">
        <v>2</v>
      </c>
      <c r="L159" s="250">
        <v>0</v>
      </c>
      <c r="M159" s="249"/>
      <c r="N159" s="251">
        <f t="shared" si="15"/>
        <v>0</v>
      </c>
      <c r="O159" s="242"/>
      <c r="P159" s="242"/>
      <c r="Q159" s="242"/>
      <c r="R159" s="128"/>
      <c r="T159" s="161" t="s">
        <v>18</v>
      </c>
      <c r="U159" s="39" t="s">
        <v>43</v>
      </c>
      <c r="V159" s="31"/>
      <c r="W159" s="162">
        <f t="shared" si="16"/>
        <v>0</v>
      </c>
      <c r="X159" s="162">
        <v>0</v>
      </c>
      <c r="Y159" s="162">
        <f t="shared" si="17"/>
        <v>0</v>
      </c>
      <c r="Z159" s="162">
        <v>0</v>
      </c>
      <c r="AA159" s="163">
        <f t="shared" si="18"/>
        <v>0</v>
      </c>
      <c r="AR159" s="13" t="s">
        <v>203</v>
      </c>
      <c r="AT159" s="13" t="s">
        <v>242</v>
      </c>
      <c r="AU159" s="13" t="s">
        <v>153</v>
      </c>
      <c r="AY159" s="13" t="s">
        <v>174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153</v>
      </c>
      <c r="BK159" s="164">
        <f t="shared" si="24"/>
        <v>0</v>
      </c>
      <c r="BL159" s="13" t="s">
        <v>179</v>
      </c>
      <c r="BM159" s="13" t="s">
        <v>310</v>
      </c>
    </row>
    <row r="160" spans="2:65" s="1" customFormat="1" ht="31.5" customHeight="1">
      <c r="B160" s="126"/>
      <c r="C160" s="165" t="s">
        <v>310</v>
      </c>
      <c r="D160" s="165" t="s">
        <v>242</v>
      </c>
      <c r="E160" s="166" t="s">
        <v>604</v>
      </c>
      <c r="F160" s="248" t="s">
        <v>605</v>
      </c>
      <c r="G160" s="249"/>
      <c r="H160" s="249"/>
      <c r="I160" s="249"/>
      <c r="J160" s="167" t="s">
        <v>235</v>
      </c>
      <c r="K160" s="168">
        <v>5</v>
      </c>
      <c r="L160" s="250">
        <v>0</v>
      </c>
      <c r="M160" s="249"/>
      <c r="N160" s="251">
        <f t="shared" si="15"/>
        <v>0</v>
      </c>
      <c r="O160" s="242"/>
      <c r="P160" s="242"/>
      <c r="Q160" s="242"/>
      <c r="R160" s="128"/>
      <c r="T160" s="161" t="s">
        <v>18</v>
      </c>
      <c r="U160" s="39" t="s">
        <v>43</v>
      </c>
      <c r="V160" s="31"/>
      <c r="W160" s="162">
        <f t="shared" si="16"/>
        <v>0</v>
      </c>
      <c r="X160" s="162">
        <v>0</v>
      </c>
      <c r="Y160" s="162">
        <f t="shared" si="17"/>
        <v>0</v>
      </c>
      <c r="Z160" s="162">
        <v>0</v>
      </c>
      <c r="AA160" s="163">
        <f t="shared" si="18"/>
        <v>0</v>
      </c>
      <c r="AR160" s="13" t="s">
        <v>203</v>
      </c>
      <c r="AT160" s="13" t="s">
        <v>242</v>
      </c>
      <c r="AU160" s="13" t="s">
        <v>153</v>
      </c>
      <c r="AY160" s="13" t="s">
        <v>174</v>
      </c>
      <c r="BE160" s="101">
        <f t="shared" si="19"/>
        <v>0</v>
      </c>
      <c r="BF160" s="101">
        <f t="shared" si="20"/>
        <v>0</v>
      </c>
      <c r="BG160" s="101">
        <f t="shared" si="21"/>
        <v>0</v>
      </c>
      <c r="BH160" s="101">
        <f t="shared" si="22"/>
        <v>0</v>
      </c>
      <c r="BI160" s="101">
        <f t="shared" si="23"/>
        <v>0</v>
      </c>
      <c r="BJ160" s="13" t="s">
        <v>153</v>
      </c>
      <c r="BK160" s="164">
        <f t="shared" si="24"/>
        <v>0</v>
      </c>
      <c r="BL160" s="13" t="s">
        <v>179</v>
      </c>
      <c r="BM160" s="13" t="s">
        <v>314</v>
      </c>
    </row>
    <row r="161" spans="2:65" s="1" customFormat="1" ht="31.5" customHeight="1">
      <c r="B161" s="126"/>
      <c r="C161" s="165" t="s">
        <v>314</v>
      </c>
      <c r="D161" s="165" t="s">
        <v>242</v>
      </c>
      <c r="E161" s="166" t="s">
        <v>606</v>
      </c>
      <c r="F161" s="248" t="s">
        <v>607</v>
      </c>
      <c r="G161" s="249"/>
      <c r="H161" s="249"/>
      <c r="I161" s="249"/>
      <c r="J161" s="167" t="s">
        <v>235</v>
      </c>
      <c r="K161" s="168">
        <v>16</v>
      </c>
      <c r="L161" s="250">
        <v>0</v>
      </c>
      <c r="M161" s="249"/>
      <c r="N161" s="251">
        <f t="shared" si="15"/>
        <v>0</v>
      </c>
      <c r="O161" s="242"/>
      <c r="P161" s="242"/>
      <c r="Q161" s="242"/>
      <c r="R161" s="128"/>
      <c r="T161" s="161" t="s">
        <v>18</v>
      </c>
      <c r="U161" s="39" t="s">
        <v>43</v>
      </c>
      <c r="V161" s="31"/>
      <c r="W161" s="162">
        <f t="shared" si="16"/>
        <v>0</v>
      </c>
      <c r="X161" s="162">
        <v>0</v>
      </c>
      <c r="Y161" s="162">
        <f t="shared" si="17"/>
        <v>0</v>
      </c>
      <c r="Z161" s="162">
        <v>0</v>
      </c>
      <c r="AA161" s="163">
        <f t="shared" si="18"/>
        <v>0</v>
      </c>
      <c r="AR161" s="13" t="s">
        <v>203</v>
      </c>
      <c r="AT161" s="13" t="s">
        <v>242</v>
      </c>
      <c r="AU161" s="13" t="s">
        <v>153</v>
      </c>
      <c r="AY161" s="13" t="s">
        <v>174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3" t="s">
        <v>153</v>
      </c>
      <c r="BK161" s="164">
        <f t="shared" si="24"/>
        <v>0</v>
      </c>
      <c r="BL161" s="13" t="s">
        <v>179</v>
      </c>
      <c r="BM161" s="13" t="s">
        <v>318</v>
      </c>
    </row>
    <row r="162" spans="2:65" s="1" customFormat="1" ht="44.25" customHeight="1">
      <c r="B162" s="126"/>
      <c r="C162" s="165" t="s">
        <v>318</v>
      </c>
      <c r="D162" s="165" t="s">
        <v>242</v>
      </c>
      <c r="E162" s="166" t="s">
        <v>608</v>
      </c>
      <c r="F162" s="248" t="s">
        <v>609</v>
      </c>
      <c r="G162" s="249"/>
      <c r="H162" s="249"/>
      <c r="I162" s="249"/>
      <c r="J162" s="167" t="s">
        <v>235</v>
      </c>
      <c r="K162" s="168">
        <v>1</v>
      </c>
      <c r="L162" s="250">
        <v>0</v>
      </c>
      <c r="M162" s="249"/>
      <c r="N162" s="251">
        <f t="shared" si="15"/>
        <v>0</v>
      </c>
      <c r="O162" s="242"/>
      <c r="P162" s="242"/>
      <c r="Q162" s="242"/>
      <c r="R162" s="128"/>
      <c r="T162" s="161" t="s">
        <v>18</v>
      </c>
      <c r="U162" s="39" t="s">
        <v>43</v>
      </c>
      <c r="V162" s="31"/>
      <c r="W162" s="162">
        <f t="shared" si="16"/>
        <v>0</v>
      </c>
      <c r="X162" s="162">
        <v>0</v>
      </c>
      <c r="Y162" s="162">
        <f t="shared" si="17"/>
        <v>0</v>
      </c>
      <c r="Z162" s="162">
        <v>0</v>
      </c>
      <c r="AA162" s="163">
        <f t="shared" si="18"/>
        <v>0</v>
      </c>
      <c r="AR162" s="13" t="s">
        <v>203</v>
      </c>
      <c r="AT162" s="13" t="s">
        <v>242</v>
      </c>
      <c r="AU162" s="13" t="s">
        <v>153</v>
      </c>
      <c r="AY162" s="13" t="s">
        <v>174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3" t="s">
        <v>153</v>
      </c>
      <c r="BK162" s="164">
        <f t="shared" si="24"/>
        <v>0</v>
      </c>
      <c r="BL162" s="13" t="s">
        <v>179</v>
      </c>
      <c r="BM162" s="13" t="s">
        <v>322</v>
      </c>
    </row>
    <row r="163" spans="2:65" s="1" customFormat="1" ht="22.5" customHeight="1">
      <c r="B163" s="126"/>
      <c r="C163" s="165" t="s">
        <v>322</v>
      </c>
      <c r="D163" s="165" t="s">
        <v>242</v>
      </c>
      <c r="E163" s="166" t="s">
        <v>610</v>
      </c>
      <c r="F163" s="248" t="s">
        <v>552</v>
      </c>
      <c r="G163" s="249"/>
      <c r="H163" s="249"/>
      <c r="I163" s="249"/>
      <c r="J163" s="167" t="s">
        <v>235</v>
      </c>
      <c r="K163" s="168">
        <v>2</v>
      </c>
      <c r="L163" s="250">
        <v>0</v>
      </c>
      <c r="M163" s="249"/>
      <c r="N163" s="251">
        <f t="shared" si="15"/>
        <v>0</v>
      </c>
      <c r="O163" s="242"/>
      <c r="P163" s="242"/>
      <c r="Q163" s="242"/>
      <c r="R163" s="128"/>
      <c r="T163" s="161" t="s">
        <v>18</v>
      </c>
      <c r="U163" s="39" t="s">
        <v>43</v>
      </c>
      <c r="V163" s="31"/>
      <c r="W163" s="162">
        <f t="shared" si="16"/>
        <v>0</v>
      </c>
      <c r="X163" s="162">
        <v>0</v>
      </c>
      <c r="Y163" s="162">
        <f t="shared" si="17"/>
        <v>0</v>
      </c>
      <c r="Z163" s="162">
        <v>0</v>
      </c>
      <c r="AA163" s="163">
        <f t="shared" si="18"/>
        <v>0</v>
      </c>
      <c r="AR163" s="13" t="s">
        <v>203</v>
      </c>
      <c r="AT163" s="13" t="s">
        <v>242</v>
      </c>
      <c r="AU163" s="13" t="s">
        <v>153</v>
      </c>
      <c r="AY163" s="13" t="s">
        <v>174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3" t="s">
        <v>153</v>
      </c>
      <c r="BK163" s="164">
        <f t="shared" si="24"/>
        <v>0</v>
      </c>
      <c r="BL163" s="13" t="s">
        <v>179</v>
      </c>
      <c r="BM163" s="13" t="s">
        <v>326</v>
      </c>
    </row>
    <row r="164" spans="2:65" s="1" customFormat="1" ht="44.25" customHeight="1">
      <c r="B164" s="126"/>
      <c r="C164" s="165" t="s">
        <v>326</v>
      </c>
      <c r="D164" s="165" t="s">
        <v>242</v>
      </c>
      <c r="E164" s="166" t="s">
        <v>611</v>
      </c>
      <c r="F164" s="248" t="s">
        <v>554</v>
      </c>
      <c r="G164" s="249"/>
      <c r="H164" s="249"/>
      <c r="I164" s="249"/>
      <c r="J164" s="167" t="s">
        <v>235</v>
      </c>
      <c r="K164" s="168">
        <v>6</v>
      </c>
      <c r="L164" s="250">
        <v>0</v>
      </c>
      <c r="M164" s="249"/>
      <c r="N164" s="251">
        <f t="shared" si="15"/>
        <v>0</v>
      </c>
      <c r="O164" s="242"/>
      <c r="P164" s="242"/>
      <c r="Q164" s="242"/>
      <c r="R164" s="128"/>
      <c r="T164" s="161" t="s">
        <v>18</v>
      </c>
      <c r="U164" s="39" t="s">
        <v>43</v>
      </c>
      <c r="V164" s="31"/>
      <c r="W164" s="162">
        <f t="shared" si="16"/>
        <v>0</v>
      </c>
      <c r="X164" s="162">
        <v>0</v>
      </c>
      <c r="Y164" s="162">
        <f t="shared" si="17"/>
        <v>0</v>
      </c>
      <c r="Z164" s="162">
        <v>0</v>
      </c>
      <c r="AA164" s="163">
        <f t="shared" si="18"/>
        <v>0</v>
      </c>
      <c r="AR164" s="13" t="s">
        <v>203</v>
      </c>
      <c r="AT164" s="13" t="s">
        <v>242</v>
      </c>
      <c r="AU164" s="13" t="s">
        <v>153</v>
      </c>
      <c r="AY164" s="13" t="s">
        <v>174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3" t="s">
        <v>153</v>
      </c>
      <c r="BK164" s="164">
        <f t="shared" si="24"/>
        <v>0</v>
      </c>
      <c r="BL164" s="13" t="s">
        <v>179</v>
      </c>
      <c r="BM164" s="13" t="s">
        <v>330</v>
      </c>
    </row>
    <row r="165" spans="2:65" s="1" customFormat="1" ht="31.5" customHeight="1">
      <c r="B165" s="126"/>
      <c r="C165" s="165" t="s">
        <v>330</v>
      </c>
      <c r="D165" s="165" t="s">
        <v>242</v>
      </c>
      <c r="E165" s="166" t="s">
        <v>612</v>
      </c>
      <c r="F165" s="248" t="s">
        <v>556</v>
      </c>
      <c r="G165" s="249"/>
      <c r="H165" s="249"/>
      <c r="I165" s="249"/>
      <c r="J165" s="167" t="s">
        <v>235</v>
      </c>
      <c r="K165" s="168">
        <v>8</v>
      </c>
      <c r="L165" s="250">
        <v>0</v>
      </c>
      <c r="M165" s="249"/>
      <c r="N165" s="251">
        <f t="shared" si="15"/>
        <v>0</v>
      </c>
      <c r="O165" s="242"/>
      <c r="P165" s="242"/>
      <c r="Q165" s="242"/>
      <c r="R165" s="128"/>
      <c r="T165" s="161" t="s">
        <v>18</v>
      </c>
      <c r="U165" s="39" t="s">
        <v>43</v>
      </c>
      <c r="V165" s="31"/>
      <c r="W165" s="162">
        <f t="shared" si="16"/>
        <v>0</v>
      </c>
      <c r="X165" s="162">
        <v>0</v>
      </c>
      <c r="Y165" s="162">
        <f t="shared" si="17"/>
        <v>0</v>
      </c>
      <c r="Z165" s="162">
        <v>0</v>
      </c>
      <c r="AA165" s="163">
        <f t="shared" si="18"/>
        <v>0</v>
      </c>
      <c r="AR165" s="13" t="s">
        <v>203</v>
      </c>
      <c r="AT165" s="13" t="s">
        <v>242</v>
      </c>
      <c r="AU165" s="13" t="s">
        <v>153</v>
      </c>
      <c r="AY165" s="13" t="s">
        <v>174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3" t="s">
        <v>153</v>
      </c>
      <c r="BK165" s="164">
        <f t="shared" si="24"/>
        <v>0</v>
      </c>
      <c r="BL165" s="13" t="s">
        <v>179</v>
      </c>
      <c r="BM165" s="13" t="s">
        <v>334</v>
      </c>
    </row>
    <row r="166" spans="2:65" s="1" customFormat="1" ht="31.5" customHeight="1">
      <c r="B166" s="126"/>
      <c r="C166" s="165" t="s">
        <v>334</v>
      </c>
      <c r="D166" s="165" t="s">
        <v>242</v>
      </c>
      <c r="E166" s="166" t="s">
        <v>613</v>
      </c>
      <c r="F166" s="248" t="s">
        <v>558</v>
      </c>
      <c r="G166" s="249"/>
      <c r="H166" s="249"/>
      <c r="I166" s="249"/>
      <c r="J166" s="167" t="s">
        <v>350</v>
      </c>
      <c r="K166" s="168">
        <v>11</v>
      </c>
      <c r="L166" s="250">
        <v>0</v>
      </c>
      <c r="M166" s="249"/>
      <c r="N166" s="251">
        <f t="shared" si="15"/>
        <v>0</v>
      </c>
      <c r="O166" s="242"/>
      <c r="P166" s="242"/>
      <c r="Q166" s="242"/>
      <c r="R166" s="128"/>
      <c r="T166" s="161" t="s">
        <v>18</v>
      </c>
      <c r="U166" s="39" t="s">
        <v>43</v>
      </c>
      <c r="V166" s="31"/>
      <c r="W166" s="162">
        <f t="shared" si="16"/>
        <v>0</v>
      </c>
      <c r="X166" s="162">
        <v>0</v>
      </c>
      <c r="Y166" s="162">
        <f t="shared" si="17"/>
        <v>0</v>
      </c>
      <c r="Z166" s="162">
        <v>0</v>
      </c>
      <c r="AA166" s="163">
        <f t="shared" si="18"/>
        <v>0</v>
      </c>
      <c r="AR166" s="13" t="s">
        <v>203</v>
      </c>
      <c r="AT166" s="13" t="s">
        <v>242</v>
      </c>
      <c r="AU166" s="13" t="s">
        <v>153</v>
      </c>
      <c r="AY166" s="13" t="s">
        <v>174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3" t="s">
        <v>153</v>
      </c>
      <c r="BK166" s="164">
        <f t="shared" si="24"/>
        <v>0</v>
      </c>
      <c r="BL166" s="13" t="s">
        <v>179</v>
      </c>
      <c r="BM166" s="13" t="s">
        <v>338</v>
      </c>
    </row>
    <row r="167" spans="2:65" s="1" customFormat="1" ht="44.25" customHeight="1">
      <c r="B167" s="126"/>
      <c r="C167" s="165" t="s">
        <v>338</v>
      </c>
      <c r="D167" s="165" t="s">
        <v>242</v>
      </c>
      <c r="E167" s="166" t="s">
        <v>614</v>
      </c>
      <c r="F167" s="248" t="s">
        <v>560</v>
      </c>
      <c r="G167" s="249"/>
      <c r="H167" s="249"/>
      <c r="I167" s="249"/>
      <c r="J167" s="167" t="s">
        <v>235</v>
      </c>
      <c r="K167" s="168">
        <v>1</v>
      </c>
      <c r="L167" s="250">
        <v>0</v>
      </c>
      <c r="M167" s="249"/>
      <c r="N167" s="251">
        <f t="shared" si="15"/>
        <v>0</v>
      </c>
      <c r="O167" s="242"/>
      <c r="P167" s="242"/>
      <c r="Q167" s="242"/>
      <c r="R167" s="128"/>
      <c r="T167" s="161" t="s">
        <v>18</v>
      </c>
      <c r="U167" s="39" t="s">
        <v>43</v>
      </c>
      <c r="V167" s="31"/>
      <c r="W167" s="162">
        <f t="shared" si="16"/>
        <v>0</v>
      </c>
      <c r="X167" s="162">
        <v>0</v>
      </c>
      <c r="Y167" s="162">
        <f t="shared" si="17"/>
        <v>0</v>
      </c>
      <c r="Z167" s="162">
        <v>0</v>
      </c>
      <c r="AA167" s="163">
        <f t="shared" si="18"/>
        <v>0</v>
      </c>
      <c r="AR167" s="13" t="s">
        <v>203</v>
      </c>
      <c r="AT167" s="13" t="s">
        <v>242</v>
      </c>
      <c r="AU167" s="13" t="s">
        <v>153</v>
      </c>
      <c r="AY167" s="13" t="s">
        <v>174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3" t="s">
        <v>153</v>
      </c>
      <c r="BK167" s="164">
        <f t="shared" si="24"/>
        <v>0</v>
      </c>
      <c r="BL167" s="13" t="s">
        <v>179</v>
      </c>
      <c r="BM167" s="13" t="s">
        <v>342</v>
      </c>
    </row>
    <row r="168" spans="2:65" s="1" customFormat="1" ht="22.5" customHeight="1">
      <c r="B168" s="126"/>
      <c r="C168" s="165" t="s">
        <v>342</v>
      </c>
      <c r="D168" s="165" t="s">
        <v>242</v>
      </c>
      <c r="E168" s="166" t="s">
        <v>615</v>
      </c>
      <c r="F168" s="248" t="s">
        <v>616</v>
      </c>
      <c r="G168" s="249"/>
      <c r="H168" s="249"/>
      <c r="I168" s="249"/>
      <c r="J168" s="167" t="s">
        <v>235</v>
      </c>
      <c r="K168" s="168">
        <v>1</v>
      </c>
      <c r="L168" s="250">
        <v>0</v>
      </c>
      <c r="M168" s="249"/>
      <c r="N168" s="251">
        <f t="shared" si="15"/>
        <v>0</v>
      </c>
      <c r="O168" s="242"/>
      <c r="P168" s="242"/>
      <c r="Q168" s="242"/>
      <c r="R168" s="128"/>
      <c r="T168" s="161" t="s">
        <v>18</v>
      </c>
      <c r="U168" s="39" t="s">
        <v>43</v>
      </c>
      <c r="V168" s="31"/>
      <c r="W168" s="162">
        <f t="shared" si="16"/>
        <v>0</v>
      </c>
      <c r="X168" s="162">
        <v>0</v>
      </c>
      <c r="Y168" s="162">
        <f t="shared" si="17"/>
        <v>0</v>
      </c>
      <c r="Z168" s="162">
        <v>0</v>
      </c>
      <c r="AA168" s="163">
        <f t="shared" si="18"/>
        <v>0</v>
      </c>
      <c r="AR168" s="13" t="s">
        <v>203</v>
      </c>
      <c r="AT168" s="13" t="s">
        <v>242</v>
      </c>
      <c r="AU168" s="13" t="s">
        <v>153</v>
      </c>
      <c r="AY168" s="13" t="s">
        <v>174</v>
      </c>
      <c r="BE168" s="101">
        <f t="shared" si="19"/>
        <v>0</v>
      </c>
      <c r="BF168" s="101">
        <f t="shared" si="20"/>
        <v>0</v>
      </c>
      <c r="BG168" s="101">
        <f t="shared" si="21"/>
        <v>0</v>
      </c>
      <c r="BH168" s="101">
        <f t="shared" si="22"/>
        <v>0</v>
      </c>
      <c r="BI168" s="101">
        <f t="shared" si="23"/>
        <v>0</v>
      </c>
      <c r="BJ168" s="13" t="s">
        <v>153</v>
      </c>
      <c r="BK168" s="164">
        <f t="shared" si="24"/>
        <v>0</v>
      </c>
      <c r="BL168" s="13" t="s">
        <v>179</v>
      </c>
      <c r="BM168" s="13" t="s">
        <v>347</v>
      </c>
    </row>
    <row r="169" spans="2:65" s="1" customFormat="1" ht="31.5" customHeight="1">
      <c r="B169" s="126"/>
      <c r="C169" s="165" t="s">
        <v>347</v>
      </c>
      <c r="D169" s="165" t="s">
        <v>242</v>
      </c>
      <c r="E169" s="166" t="s">
        <v>617</v>
      </c>
      <c r="F169" s="248" t="s">
        <v>618</v>
      </c>
      <c r="G169" s="249"/>
      <c r="H169" s="249"/>
      <c r="I169" s="249"/>
      <c r="J169" s="167" t="s">
        <v>235</v>
      </c>
      <c r="K169" s="168">
        <v>1</v>
      </c>
      <c r="L169" s="250">
        <v>0</v>
      </c>
      <c r="M169" s="249"/>
      <c r="N169" s="251">
        <f t="shared" si="15"/>
        <v>0</v>
      </c>
      <c r="O169" s="242"/>
      <c r="P169" s="242"/>
      <c r="Q169" s="242"/>
      <c r="R169" s="128"/>
      <c r="T169" s="161" t="s">
        <v>18</v>
      </c>
      <c r="U169" s="39" t="s">
        <v>43</v>
      </c>
      <c r="V169" s="31"/>
      <c r="W169" s="162">
        <f t="shared" si="16"/>
        <v>0</v>
      </c>
      <c r="X169" s="162">
        <v>0</v>
      </c>
      <c r="Y169" s="162">
        <f t="shared" si="17"/>
        <v>0</v>
      </c>
      <c r="Z169" s="162">
        <v>0</v>
      </c>
      <c r="AA169" s="163">
        <f t="shared" si="18"/>
        <v>0</v>
      </c>
      <c r="AR169" s="13" t="s">
        <v>203</v>
      </c>
      <c r="AT169" s="13" t="s">
        <v>242</v>
      </c>
      <c r="AU169" s="13" t="s">
        <v>153</v>
      </c>
      <c r="AY169" s="13" t="s">
        <v>174</v>
      </c>
      <c r="BE169" s="101">
        <f t="shared" si="19"/>
        <v>0</v>
      </c>
      <c r="BF169" s="101">
        <f t="shared" si="20"/>
        <v>0</v>
      </c>
      <c r="BG169" s="101">
        <f t="shared" si="21"/>
        <v>0</v>
      </c>
      <c r="BH169" s="101">
        <f t="shared" si="22"/>
        <v>0</v>
      </c>
      <c r="BI169" s="101">
        <f t="shared" si="23"/>
        <v>0</v>
      </c>
      <c r="BJ169" s="13" t="s">
        <v>153</v>
      </c>
      <c r="BK169" s="164">
        <f t="shared" si="24"/>
        <v>0</v>
      </c>
      <c r="BL169" s="13" t="s">
        <v>179</v>
      </c>
      <c r="BM169" s="13" t="s">
        <v>352</v>
      </c>
    </row>
    <row r="170" spans="2:65" s="1" customFormat="1" ht="57" customHeight="1">
      <c r="B170" s="126"/>
      <c r="C170" s="165" t="s">
        <v>352</v>
      </c>
      <c r="D170" s="165" t="s">
        <v>242</v>
      </c>
      <c r="E170" s="166" t="s">
        <v>619</v>
      </c>
      <c r="F170" s="248" t="s">
        <v>620</v>
      </c>
      <c r="G170" s="249"/>
      <c r="H170" s="249"/>
      <c r="I170" s="249"/>
      <c r="J170" s="167" t="s">
        <v>235</v>
      </c>
      <c r="K170" s="168">
        <v>1</v>
      </c>
      <c r="L170" s="250">
        <v>0</v>
      </c>
      <c r="M170" s="249"/>
      <c r="N170" s="251">
        <f t="shared" si="15"/>
        <v>0</v>
      </c>
      <c r="O170" s="242"/>
      <c r="P170" s="242"/>
      <c r="Q170" s="242"/>
      <c r="R170" s="128"/>
      <c r="T170" s="161" t="s">
        <v>18</v>
      </c>
      <c r="U170" s="39" t="s">
        <v>43</v>
      </c>
      <c r="V170" s="31"/>
      <c r="W170" s="162">
        <f t="shared" si="16"/>
        <v>0</v>
      </c>
      <c r="X170" s="162">
        <v>0</v>
      </c>
      <c r="Y170" s="162">
        <f t="shared" si="17"/>
        <v>0</v>
      </c>
      <c r="Z170" s="162">
        <v>0</v>
      </c>
      <c r="AA170" s="163">
        <f t="shared" si="18"/>
        <v>0</v>
      </c>
      <c r="AR170" s="13" t="s">
        <v>203</v>
      </c>
      <c r="AT170" s="13" t="s">
        <v>242</v>
      </c>
      <c r="AU170" s="13" t="s">
        <v>153</v>
      </c>
      <c r="AY170" s="13" t="s">
        <v>174</v>
      </c>
      <c r="BE170" s="101">
        <f t="shared" si="19"/>
        <v>0</v>
      </c>
      <c r="BF170" s="101">
        <f t="shared" si="20"/>
        <v>0</v>
      </c>
      <c r="BG170" s="101">
        <f t="shared" si="21"/>
        <v>0</v>
      </c>
      <c r="BH170" s="101">
        <f t="shared" si="22"/>
        <v>0</v>
      </c>
      <c r="BI170" s="101">
        <f t="shared" si="23"/>
        <v>0</v>
      </c>
      <c r="BJ170" s="13" t="s">
        <v>153</v>
      </c>
      <c r="BK170" s="164">
        <f t="shared" si="24"/>
        <v>0</v>
      </c>
      <c r="BL170" s="13" t="s">
        <v>179</v>
      </c>
      <c r="BM170" s="13" t="s">
        <v>356</v>
      </c>
    </row>
    <row r="171" spans="2:65" s="1" customFormat="1" ht="22.5" customHeight="1">
      <c r="B171" s="126"/>
      <c r="C171" s="165" t="s">
        <v>356</v>
      </c>
      <c r="D171" s="165" t="s">
        <v>242</v>
      </c>
      <c r="E171" s="166" t="s">
        <v>621</v>
      </c>
      <c r="F171" s="248" t="s">
        <v>622</v>
      </c>
      <c r="G171" s="249"/>
      <c r="H171" s="249"/>
      <c r="I171" s="249"/>
      <c r="J171" s="167" t="s">
        <v>350</v>
      </c>
      <c r="K171" s="168">
        <v>124</v>
      </c>
      <c r="L171" s="250">
        <v>0</v>
      </c>
      <c r="M171" s="249"/>
      <c r="N171" s="251">
        <f t="shared" si="15"/>
        <v>0</v>
      </c>
      <c r="O171" s="242"/>
      <c r="P171" s="242"/>
      <c r="Q171" s="242"/>
      <c r="R171" s="128"/>
      <c r="T171" s="161" t="s">
        <v>18</v>
      </c>
      <c r="U171" s="39" t="s">
        <v>43</v>
      </c>
      <c r="V171" s="31"/>
      <c r="W171" s="162">
        <f t="shared" si="16"/>
        <v>0</v>
      </c>
      <c r="X171" s="162">
        <v>0</v>
      </c>
      <c r="Y171" s="162">
        <f t="shared" si="17"/>
        <v>0</v>
      </c>
      <c r="Z171" s="162">
        <v>0</v>
      </c>
      <c r="AA171" s="163">
        <f t="shared" si="18"/>
        <v>0</v>
      </c>
      <c r="AR171" s="13" t="s">
        <v>203</v>
      </c>
      <c r="AT171" s="13" t="s">
        <v>242</v>
      </c>
      <c r="AU171" s="13" t="s">
        <v>153</v>
      </c>
      <c r="AY171" s="13" t="s">
        <v>174</v>
      </c>
      <c r="BE171" s="101">
        <f t="shared" si="19"/>
        <v>0</v>
      </c>
      <c r="BF171" s="101">
        <f t="shared" si="20"/>
        <v>0</v>
      </c>
      <c r="BG171" s="101">
        <f t="shared" si="21"/>
        <v>0</v>
      </c>
      <c r="BH171" s="101">
        <f t="shared" si="22"/>
        <v>0</v>
      </c>
      <c r="BI171" s="101">
        <f t="shared" si="23"/>
        <v>0</v>
      </c>
      <c r="BJ171" s="13" t="s">
        <v>153</v>
      </c>
      <c r="BK171" s="164">
        <f t="shared" si="24"/>
        <v>0</v>
      </c>
      <c r="BL171" s="13" t="s">
        <v>179</v>
      </c>
      <c r="BM171" s="13" t="s">
        <v>360</v>
      </c>
    </row>
    <row r="172" spans="2:65" s="1" customFormat="1" ht="22.5" customHeight="1">
      <c r="B172" s="126"/>
      <c r="C172" s="165" t="s">
        <v>360</v>
      </c>
      <c r="D172" s="165" t="s">
        <v>242</v>
      </c>
      <c r="E172" s="166" t="s">
        <v>623</v>
      </c>
      <c r="F172" s="248" t="s">
        <v>624</v>
      </c>
      <c r="G172" s="249"/>
      <c r="H172" s="249"/>
      <c r="I172" s="249"/>
      <c r="J172" s="167" t="s">
        <v>350</v>
      </c>
      <c r="K172" s="168">
        <v>293</v>
      </c>
      <c r="L172" s="250">
        <v>0</v>
      </c>
      <c r="M172" s="249"/>
      <c r="N172" s="251">
        <f t="shared" si="15"/>
        <v>0</v>
      </c>
      <c r="O172" s="242"/>
      <c r="P172" s="242"/>
      <c r="Q172" s="242"/>
      <c r="R172" s="128"/>
      <c r="T172" s="161" t="s">
        <v>18</v>
      </c>
      <c r="U172" s="39" t="s">
        <v>43</v>
      </c>
      <c r="V172" s="31"/>
      <c r="W172" s="162">
        <f t="shared" si="16"/>
        <v>0</v>
      </c>
      <c r="X172" s="162">
        <v>0</v>
      </c>
      <c r="Y172" s="162">
        <f t="shared" si="17"/>
        <v>0</v>
      </c>
      <c r="Z172" s="162">
        <v>0</v>
      </c>
      <c r="AA172" s="163">
        <f t="shared" si="18"/>
        <v>0</v>
      </c>
      <c r="AR172" s="13" t="s">
        <v>203</v>
      </c>
      <c r="AT172" s="13" t="s">
        <v>242</v>
      </c>
      <c r="AU172" s="13" t="s">
        <v>153</v>
      </c>
      <c r="AY172" s="13" t="s">
        <v>174</v>
      </c>
      <c r="BE172" s="101">
        <f t="shared" si="19"/>
        <v>0</v>
      </c>
      <c r="BF172" s="101">
        <f t="shared" si="20"/>
        <v>0</v>
      </c>
      <c r="BG172" s="101">
        <f t="shared" si="21"/>
        <v>0</v>
      </c>
      <c r="BH172" s="101">
        <f t="shared" si="22"/>
        <v>0</v>
      </c>
      <c r="BI172" s="101">
        <f t="shared" si="23"/>
        <v>0</v>
      </c>
      <c r="BJ172" s="13" t="s">
        <v>153</v>
      </c>
      <c r="BK172" s="164">
        <f t="shared" si="24"/>
        <v>0</v>
      </c>
      <c r="BL172" s="13" t="s">
        <v>179</v>
      </c>
      <c r="BM172" s="13" t="s">
        <v>364</v>
      </c>
    </row>
    <row r="173" spans="2:65" s="1" customFormat="1" ht="22.5" customHeight="1">
      <c r="B173" s="126"/>
      <c r="C173" s="165" t="s">
        <v>364</v>
      </c>
      <c r="D173" s="165" t="s">
        <v>242</v>
      </c>
      <c r="E173" s="166" t="s">
        <v>625</v>
      </c>
      <c r="F173" s="248" t="s">
        <v>626</v>
      </c>
      <c r="G173" s="249"/>
      <c r="H173" s="249"/>
      <c r="I173" s="249"/>
      <c r="J173" s="167" t="s">
        <v>350</v>
      </c>
      <c r="K173" s="168">
        <v>9</v>
      </c>
      <c r="L173" s="250">
        <v>0</v>
      </c>
      <c r="M173" s="249"/>
      <c r="N173" s="251">
        <f t="shared" si="15"/>
        <v>0</v>
      </c>
      <c r="O173" s="242"/>
      <c r="P173" s="242"/>
      <c r="Q173" s="242"/>
      <c r="R173" s="128"/>
      <c r="T173" s="161" t="s">
        <v>18</v>
      </c>
      <c r="U173" s="39" t="s">
        <v>43</v>
      </c>
      <c r="V173" s="31"/>
      <c r="W173" s="162">
        <f t="shared" si="16"/>
        <v>0</v>
      </c>
      <c r="X173" s="162">
        <v>0</v>
      </c>
      <c r="Y173" s="162">
        <f t="shared" si="17"/>
        <v>0</v>
      </c>
      <c r="Z173" s="162">
        <v>0</v>
      </c>
      <c r="AA173" s="163">
        <f t="shared" si="18"/>
        <v>0</v>
      </c>
      <c r="AR173" s="13" t="s">
        <v>203</v>
      </c>
      <c r="AT173" s="13" t="s">
        <v>242</v>
      </c>
      <c r="AU173" s="13" t="s">
        <v>153</v>
      </c>
      <c r="AY173" s="13" t="s">
        <v>174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3" t="s">
        <v>153</v>
      </c>
      <c r="BK173" s="164">
        <f t="shared" si="24"/>
        <v>0</v>
      </c>
      <c r="BL173" s="13" t="s">
        <v>179</v>
      </c>
      <c r="BM173" s="13" t="s">
        <v>368</v>
      </c>
    </row>
    <row r="174" spans="2:65" s="1" customFormat="1" ht="22.5" customHeight="1">
      <c r="B174" s="126"/>
      <c r="C174" s="165" t="s">
        <v>368</v>
      </c>
      <c r="D174" s="165" t="s">
        <v>242</v>
      </c>
      <c r="E174" s="166" t="s">
        <v>627</v>
      </c>
      <c r="F174" s="248" t="s">
        <v>628</v>
      </c>
      <c r="G174" s="249"/>
      <c r="H174" s="249"/>
      <c r="I174" s="249"/>
      <c r="J174" s="167" t="s">
        <v>350</v>
      </c>
      <c r="K174" s="168">
        <v>17</v>
      </c>
      <c r="L174" s="250">
        <v>0</v>
      </c>
      <c r="M174" s="249"/>
      <c r="N174" s="251">
        <f t="shared" si="15"/>
        <v>0</v>
      </c>
      <c r="O174" s="242"/>
      <c r="P174" s="242"/>
      <c r="Q174" s="242"/>
      <c r="R174" s="128"/>
      <c r="T174" s="161" t="s">
        <v>18</v>
      </c>
      <c r="U174" s="39" t="s">
        <v>43</v>
      </c>
      <c r="V174" s="31"/>
      <c r="W174" s="162">
        <f t="shared" si="16"/>
        <v>0</v>
      </c>
      <c r="X174" s="162">
        <v>0</v>
      </c>
      <c r="Y174" s="162">
        <f t="shared" si="17"/>
        <v>0</v>
      </c>
      <c r="Z174" s="162">
        <v>0</v>
      </c>
      <c r="AA174" s="163">
        <f t="shared" si="18"/>
        <v>0</v>
      </c>
      <c r="AR174" s="13" t="s">
        <v>203</v>
      </c>
      <c r="AT174" s="13" t="s">
        <v>242</v>
      </c>
      <c r="AU174" s="13" t="s">
        <v>153</v>
      </c>
      <c r="AY174" s="13" t="s">
        <v>174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3" t="s">
        <v>153</v>
      </c>
      <c r="BK174" s="164">
        <f t="shared" si="24"/>
        <v>0</v>
      </c>
      <c r="BL174" s="13" t="s">
        <v>179</v>
      </c>
      <c r="BM174" s="13" t="s">
        <v>372</v>
      </c>
    </row>
    <row r="175" spans="2:65" s="1" customFormat="1" ht="22.5" customHeight="1">
      <c r="B175" s="126"/>
      <c r="C175" s="165" t="s">
        <v>372</v>
      </c>
      <c r="D175" s="165" t="s">
        <v>242</v>
      </c>
      <c r="E175" s="166" t="s">
        <v>629</v>
      </c>
      <c r="F175" s="248" t="s">
        <v>630</v>
      </c>
      <c r="G175" s="249"/>
      <c r="H175" s="249"/>
      <c r="I175" s="249"/>
      <c r="J175" s="167" t="s">
        <v>350</v>
      </c>
      <c r="K175" s="168">
        <v>24</v>
      </c>
      <c r="L175" s="250">
        <v>0</v>
      </c>
      <c r="M175" s="249"/>
      <c r="N175" s="251">
        <f t="shared" si="15"/>
        <v>0</v>
      </c>
      <c r="O175" s="242"/>
      <c r="P175" s="242"/>
      <c r="Q175" s="242"/>
      <c r="R175" s="128"/>
      <c r="T175" s="161" t="s">
        <v>18</v>
      </c>
      <c r="U175" s="39" t="s">
        <v>43</v>
      </c>
      <c r="V175" s="31"/>
      <c r="W175" s="162">
        <f t="shared" si="16"/>
        <v>0</v>
      </c>
      <c r="X175" s="162">
        <v>0</v>
      </c>
      <c r="Y175" s="162">
        <f t="shared" si="17"/>
        <v>0</v>
      </c>
      <c r="Z175" s="162">
        <v>0</v>
      </c>
      <c r="AA175" s="163">
        <f t="shared" si="18"/>
        <v>0</v>
      </c>
      <c r="AR175" s="13" t="s">
        <v>203</v>
      </c>
      <c r="AT175" s="13" t="s">
        <v>242</v>
      </c>
      <c r="AU175" s="13" t="s">
        <v>153</v>
      </c>
      <c r="AY175" s="13" t="s">
        <v>174</v>
      </c>
      <c r="BE175" s="101">
        <f t="shared" si="19"/>
        <v>0</v>
      </c>
      <c r="BF175" s="101">
        <f t="shared" si="20"/>
        <v>0</v>
      </c>
      <c r="BG175" s="101">
        <f t="shared" si="21"/>
        <v>0</v>
      </c>
      <c r="BH175" s="101">
        <f t="shared" si="22"/>
        <v>0</v>
      </c>
      <c r="BI175" s="101">
        <f t="shared" si="23"/>
        <v>0</v>
      </c>
      <c r="BJ175" s="13" t="s">
        <v>153</v>
      </c>
      <c r="BK175" s="164">
        <f t="shared" si="24"/>
        <v>0</v>
      </c>
      <c r="BL175" s="13" t="s">
        <v>179</v>
      </c>
      <c r="BM175" s="13" t="s">
        <v>376</v>
      </c>
    </row>
    <row r="176" spans="2:65" s="1" customFormat="1" ht="22.5" customHeight="1">
      <c r="B176" s="126"/>
      <c r="C176" s="165" t="s">
        <v>376</v>
      </c>
      <c r="D176" s="165" t="s">
        <v>242</v>
      </c>
      <c r="E176" s="166" t="s">
        <v>631</v>
      </c>
      <c r="F176" s="248" t="s">
        <v>632</v>
      </c>
      <c r="G176" s="249"/>
      <c r="H176" s="249"/>
      <c r="I176" s="249"/>
      <c r="J176" s="167" t="s">
        <v>235</v>
      </c>
      <c r="K176" s="168">
        <v>1</v>
      </c>
      <c r="L176" s="250">
        <v>0</v>
      </c>
      <c r="M176" s="249"/>
      <c r="N176" s="251">
        <f t="shared" si="15"/>
        <v>0</v>
      </c>
      <c r="O176" s="242"/>
      <c r="P176" s="242"/>
      <c r="Q176" s="242"/>
      <c r="R176" s="128"/>
      <c r="T176" s="161" t="s">
        <v>18</v>
      </c>
      <c r="U176" s="39" t="s">
        <v>43</v>
      </c>
      <c r="V176" s="31"/>
      <c r="W176" s="162">
        <f t="shared" si="16"/>
        <v>0</v>
      </c>
      <c r="X176" s="162">
        <v>0</v>
      </c>
      <c r="Y176" s="162">
        <f t="shared" si="17"/>
        <v>0</v>
      </c>
      <c r="Z176" s="162">
        <v>0</v>
      </c>
      <c r="AA176" s="163">
        <f t="shared" si="18"/>
        <v>0</v>
      </c>
      <c r="AR176" s="13" t="s">
        <v>203</v>
      </c>
      <c r="AT176" s="13" t="s">
        <v>242</v>
      </c>
      <c r="AU176" s="13" t="s">
        <v>153</v>
      </c>
      <c r="AY176" s="13" t="s">
        <v>174</v>
      </c>
      <c r="BE176" s="101">
        <f t="shared" si="19"/>
        <v>0</v>
      </c>
      <c r="BF176" s="101">
        <f t="shared" si="20"/>
        <v>0</v>
      </c>
      <c r="BG176" s="101">
        <f t="shared" si="21"/>
        <v>0</v>
      </c>
      <c r="BH176" s="101">
        <f t="shared" si="22"/>
        <v>0</v>
      </c>
      <c r="BI176" s="101">
        <f t="shared" si="23"/>
        <v>0</v>
      </c>
      <c r="BJ176" s="13" t="s">
        <v>153</v>
      </c>
      <c r="BK176" s="164">
        <f t="shared" si="24"/>
        <v>0</v>
      </c>
      <c r="BL176" s="13" t="s">
        <v>179</v>
      </c>
      <c r="BM176" s="13" t="s">
        <v>380</v>
      </c>
    </row>
    <row r="177" spans="2:65" s="1" customFormat="1" ht="22.5" customHeight="1">
      <c r="B177" s="126"/>
      <c r="C177" s="165" t="s">
        <v>380</v>
      </c>
      <c r="D177" s="165" t="s">
        <v>242</v>
      </c>
      <c r="E177" s="166" t="s">
        <v>633</v>
      </c>
      <c r="F177" s="248" t="s">
        <v>586</v>
      </c>
      <c r="G177" s="249"/>
      <c r="H177" s="249"/>
      <c r="I177" s="249"/>
      <c r="J177" s="167" t="s">
        <v>235</v>
      </c>
      <c r="K177" s="168">
        <v>1</v>
      </c>
      <c r="L177" s="250">
        <v>0</v>
      </c>
      <c r="M177" s="249"/>
      <c r="N177" s="251">
        <f t="shared" si="15"/>
        <v>0</v>
      </c>
      <c r="O177" s="242"/>
      <c r="P177" s="242"/>
      <c r="Q177" s="242"/>
      <c r="R177" s="128"/>
      <c r="T177" s="161" t="s">
        <v>18</v>
      </c>
      <c r="U177" s="39" t="s">
        <v>43</v>
      </c>
      <c r="V177" s="31"/>
      <c r="W177" s="162">
        <f t="shared" si="16"/>
        <v>0</v>
      </c>
      <c r="X177" s="162">
        <v>0</v>
      </c>
      <c r="Y177" s="162">
        <f t="shared" si="17"/>
        <v>0</v>
      </c>
      <c r="Z177" s="162">
        <v>0</v>
      </c>
      <c r="AA177" s="163">
        <f t="shared" si="18"/>
        <v>0</v>
      </c>
      <c r="AR177" s="13" t="s">
        <v>203</v>
      </c>
      <c r="AT177" s="13" t="s">
        <v>242</v>
      </c>
      <c r="AU177" s="13" t="s">
        <v>153</v>
      </c>
      <c r="AY177" s="13" t="s">
        <v>174</v>
      </c>
      <c r="BE177" s="101">
        <f t="shared" si="19"/>
        <v>0</v>
      </c>
      <c r="BF177" s="101">
        <f t="shared" si="20"/>
        <v>0</v>
      </c>
      <c r="BG177" s="101">
        <f t="shared" si="21"/>
        <v>0</v>
      </c>
      <c r="BH177" s="101">
        <f t="shared" si="22"/>
        <v>0</v>
      </c>
      <c r="BI177" s="101">
        <f t="shared" si="23"/>
        <v>0</v>
      </c>
      <c r="BJ177" s="13" t="s">
        <v>153</v>
      </c>
      <c r="BK177" s="164">
        <f t="shared" si="24"/>
        <v>0</v>
      </c>
      <c r="BL177" s="13" t="s">
        <v>179</v>
      </c>
      <c r="BM177" s="13" t="s">
        <v>384</v>
      </c>
    </row>
    <row r="178" spans="2:65" s="1" customFormat="1" ht="22.5" customHeight="1">
      <c r="B178" s="126"/>
      <c r="C178" s="165" t="s">
        <v>384</v>
      </c>
      <c r="D178" s="165" t="s">
        <v>242</v>
      </c>
      <c r="E178" s="166" t="s">
        <v>634</v>
      </c>
      <c r="F178" s="248" t="s">
        <v>635</v>
      </c>
      <c r="G178" s="249"/>
      <c r="H178" s="249"/>
      <c r="I178" s="249"/>
      <c r="J178" s="167" t="s">
        <v>277</v>
      </c>
      <c r="K178" s="169">
        <v>0</v>
      </c>
      <c r="L178" s="250">
        <v>0</v>
      </c>
      <c r="M178" s="249"/>
      <c r="N178" s="251">
        <f t="shared" si="15"/>
        <v>0</v>
      </c>
      <c r="O178" s="242"/>
      <c r="P178" s="242"/>
      <c r="Q178" s="242"/>
      <c r="R178" s="128"/>
      <c r="T178" s="161" t="s">
        <v>18</v>
      </c>
      <c r="U178" s="39" t="s">
        <v>43</v>
      </c>
      <c r="V178" s="31"/>
      <c r="W178" s="162">
        <f t="shared" si="16"/>
        <v>0</v>
      </c>
      <c r="X178" s="162">
        <v>0</v>
      </c>
      <c r="Y178" s="162">
        <f t="shared" si="17"/>
        <v>0</v>
      </c>
      <c r="Z178" s="162">
        <v>0</v>
      </c>
      <c r="AA178" s="163">
        <f t="shared" si="18"/>
        <v>0</v>
      </c>
      <c r="AR178" s="13" t="s">
        <v>203</v>
      </c>
      <c r="AT178" s="13" t="s">
        <v>242</v>
      </c>
      <c r="AU178" s="13" t="s">
        <v>153</v>
      </c>
      <c r="AY178" s="13" t="s">
        <v>174</v>
      </c>
      <c r="BE178" s="101">
        <f t="shared" si="19"/>
        <v>0</v>
      </c>
      <c r="BF178" s="101">
        <f t="shared" si="20"/>
        <v>0</v>
      </c>
      <c r="BG178" s="101">
        <f t="shared" si="21"/>
        <v>0</v>
      </c>
      <c r="BH178" s="101">
        <f t="shared" si="22"/>
        <v>0</v>
      </c>
      <c r="BI178" s="101">
        <f t="shared" si="23"/>
        <v>0</v>
      </c>
      <c r="BJ178" s="13" t="s">
        <v>153</v>
      </c>
      <c r="BK178" s="164">
        <f t="shared" si="24"/>
        <v>0</v>
      </c>
      <c r="BL178" s="13" t="s">
        <v>179</v>
      </c>
      <c r="BM178" s="13" t="s">
        <v>386</v>
      </c>
    </row>
    <row r="179" spans="2:63" s="9" customFormat="1" ht="29.25" customHeight="1">
      <c r="B179" s="145"/>
      <c r="C179" s="146"/>
      <c r="D179" s="155" t="s">
        <v>533</v>
      </c>
      <c r="E179" s="155"/>
      <c r="F179" s="155"/>
      <c r="G179" s="155"/>
      <c r="H179" s="155"/>
      <c r="I179" s="155"/>
      <c r="J179" s="155"/>
      <c r="K179" s="155"/>
      <c r="L179" s="155"/>
      <c r="M179" s="155"/>
      <c r="N179" s="259">
        <f>BK179</f>
        <v>0</v>
      </c>
      <c r="O179" s="260"/>
      <c r="P179" s="260"/>
      <c r="Q179" s="260"/>
      <c r="R179" s="148"/>
      <c r="T179" s="149"/>
      <c r="U179" s="146"/>
      <c r="V179" s="146"/>
      <c r="W179" s="150">
        <f>SUM(W180:W186)</f>
        <v>0</v>
      </c>
      <c r="X179" s="146"/>
      <c r="Y179" s="150">
        <f>SUM(Y180:Y186)</f>
        <v>0</v>
      </c>
      <c r="Z179" s="146"/>
      <c r="AA179" s="151">
        <f>SUM(AA180:AA186)</f>
        <v>0</v>
      </c>
      <c r="AR179" s="152" t="s">
        <v>83</v>
      </c>
      <c r="AT179" s="153" t="s">
        <v>75</v>
      </c>
      <c r="AU179" s="153" t="s">
        <v>83</v>
      </c>
      <c r="AY179" s="152" t="s">
        <v>174</v>
      </c>
      <c r="BK179" s="154">
        <f>SUM(BK180:BK186)</f>
        <v>0</v>
      </c>
    </row>
    <row r="180" spans="2:65" s="1" customFormat="1" ht="22.5" customHeight="1">
      <c r="B180" s="126"/>
      <c r="C180" s="156" t="s">
        <v>386</v>
      </c>
      <c r="D180" s="156" t="s">
        <v>175</v>
      </c>
      <c r="E180" s="157" t="s">
        <v>636</v>
      </c>
      <c r="F180" s="241" t="s">
        <v>637</v>
      </c>
      <c r="G180" s="242"/>
      <c r="H180" s="242"/>
      <c r="I180" s="242"/>
      <c r="J180" s="158" t="s">
        <v>235</v>
      </c>
      <c r="K180" s="159">
        <v>1</v>
      </c>
      <c r="L180" s="243">
        <v>0</v>
      </c>
      <c r="M180" s="242"/>
      <c r="N180" s="244">
        <f aca="true" t="shared" si="25" ref="N180:N186">ROUND(L180*K180,3)</f>
        <v>0</v>
      </c>
      <c r="O180" s="242"/>
      <c r="P180" s="242"/>
      <c r="Q180" s="242"/>
      <c r="R180" s="128"/>
      <c r="T180" s="161" t="s">
        <v>18</v>
      </c>
      <c r="U180" s="39" t="s">
        <v>43</v>
      </c>
      <c r="V180" s="31"/>
      <c r="W180" s="162">
        <f aca="true" t="shared" si="26" ref="W180:W186">V180*K180</f>
        <v>0</v>
      </c>
      <c r="X180" s="162">
        <v>0</v>
      </c>
      <c r="Y180" s="162">
        <f aca="true" t="shared" si="27" ref="Y180:Y186">X180*K180</f>
        <v>0</v>
      </c>
      <c r="Z180" s="162">
        <v>0</v>
      </c>
      <c r="AA180" s="163">
        <f aca="true" t="shared" si="28" ref="AA180:AA186">Z180*K180</f>
        <v>0</v>
      </c>
      <c r="AR180" s="13" t="s">
        <v>179</v>
      </c>
      <c r="AT180" s="13" t="s">
        <v>175</v>
      </c>
      <c r="AU180" s="13" t="s">
        <v>153</v>
      </c>
      <c r="AY180" s="13" t="s">
        <v>174</v>
      </c>
      <c r="BE180" s="101">
        <f aca="true" t="shared" si="29" ref="BE180:BE186">IF(U180="základná",N180,0)</f>
        <v>0</v>
      </c>
      <c r="BF180" s="101">
        <f aca="true" t="shared" si="30" ref="BF180:BF186">IF(U180="znížená",N180,0)</f>
        <v>0</v>
      </c>
      <c r="BG180" s="101">
        <f aca="true" t="shared" si="31" ref="BG180:BG186">IF(U180="zákl. prenesená",N180,0)</f>
        <v>0</v>
      </c>
      <c r="BH180" s="101">
        <f aca="true" t="shared" si="32" ref="BH180:BH186">IF(U180="zníž. prenesená",N180,0)</f>
        <v>0</v>
      </c>
      <c r="BI180" s="101">
        <f aca="true" t="shared" si="33" ref="BI180:BI186">IF(U180="nulová",N180,0)</f>
        <v>0</v>
      </c>
      <c r="BJ180" s="13" t="s">
        <v>153</v>
      </c>
      <c r="BK180" s="164">
        <f aca="true" t="shared" si="34" ref="BK180:BK186">ROUND(L180*K180,3)</f>
        <v>0</v>
      </c>
      <c r="BL180" s="13" t="s">
        <v>179</v>
      </c>
      <c r="BM180" s="13" t="s">
        <v>388</v>
      </c>
    </row>
    <row r="181" spans="2:65" s="1" customFormat="1" ht="22.5" customHeight="1">
      <c r="B181" s="126"/>
      <c r="C181" s="156" t="s">
        <v>388</v>
      </c>
      <c r="D181" s="156" t="s">
        <v>175</v>
      </c>
      <c r="E181" s="157" t="s">
        <v>638</v>
      </c>
      <c r="F181" s="241" t="s">
        <v>639</v>
      </c>
      <c r="G181" s="242"/>
      <c r="H181" s="242"/>
      <c r="I181" s="242"/>
      <c r="J181" s="158" t="s">
        <v>235</v>
      </c>
      <c r="K181" s="159">
        <v>1</v>
      </c>
      <c r="L181" s="243">
        <v>0</v>
      </c>
      <c r="M181" s="242"/>
      <c r="N181" s="244">
        <f t="shared" si="25"/>
        <v>0</v>
      </c>
      <c r="O181" s="242"/>
      <c r="P181" s="242"/>
      <c r="Q181" s="242"/>
      <c r="R181" s="128"/>
      <c r="T181" s="161" t="s">
        <v>18</v>
      </c>
      <c r="U181" s="39" t="s">
        <v>43</v>
      </c>
      <c r="V181" s="31"/>
      <c r="W181" s="162">
        <f t="shared" si="26"/>
        <v>0</v>
      </c>
      <c r="X181" s="162">
        <v>0</v>
      </c>
      <c r="Y181" s="162">
        <f t="shared" si="27"/>
        <v>0</v>
      </c>
      <c r="Z181" s="162">
        <v>0</v>
      </c>
      <c r="AA181" s="163">
        <f t="shared" si="28"/>
        <v>0</v>
      </c>
      <c r="AR181" s="13" t="s">
        <v>179</v>
      </c>
      <c r="AT181" s="13" t="s">
        <v>175</v>
      </c>
      <c r="AU181" s="13" t="s">
        <v>153</v>
      </c>
      <c r="AY181" s="13" t="s">
        <v>174</v>
      </c>
      <c r="BE181" s="101">
        <f t="shared" si="29"/>
        <v>0</v>
      </c>
      <c r="BF181" s="101">
        <f t="shared" si="30"/>
        <v>0</v>
      </c>
      <c r="BG181" s="101">
        <f t="shared" si="31"/>
        <v>0</v>
      </c>
      <c r="BH181" s="101">
        <f t="shared" si="32"/>
        <v>0</v>
      </c>
      <c r="BI181" s="101">
        <f t="shared" si="33"/>
        <v>0</v>
      </c>
      <c r="BJ181" s="13" t="s">
        <v>153</v>
      </c>
      <c r="BK181" s="164">
        <f t="shared" si="34"/>
        <v>0</v>
      </c>
      <c r="BL181" s="13" t="s">
        <v>179</v>
      </c>
      <c r="BM181" s="13" t="s">
        <v>392</v>
      </c>
    </row>
    <row r="182" spans="2:65" s="1" customFormat="1" ht="31.5" customHeight="1">
      <c r="B182" s="126"/>
      <c r="C182" s="156" t="s">
        <v>392</v>
      </c>
      <c r="D182" s="156" t="s">
        <v>175</v>
      </c>
      <c r="E182" s="157" t="s">
        <v>640</v>
      </c>
      <c r="F182" s="241" t="s">
        <v>641</v>
      </c>
      <c r="G182" s="242"/>
      <c r="H182" s="242"/>
      <c r="I182" s="242"/>
      <c r="J182" s="158" t="s">
        <v>235</v>
      </c>
      <c r="K182" s="159">
        <v>1</v>
      </c>
      <c r="L182" s="243">
        <v>0</v>
      </c>
      <c r="M182" s="242"/>
      <c r="N182" s="244">
        <f t="shared" si="25"/>
        <v>0</v>
      </c>
      <c r="O182" s="242"/>
      <c r="P182" s="242"/>
      <c r="Q182" s="242"/>
      <c r="R182" s="128"/>
      <c r="T182" s="161" t="s">
        <v>18</v>
      </c>
      <c r="U182" s="39" t="s">
        <v>43</v>
      </c>
      <c r="V182" s="31"/>
      <c r="W182" s="162">
        <f t="shared" si="26"/>
        <v>0</v>
      </c>
      <c r="X182" s="162">
        <v>0</v>
      </c>
      <c r="Y182" s="162">
        <f t="shared" si="27"/>
        <v>0</v>
      </c>
      <c r="Z182" s="162">
        <v>0</v>
      </c>
      <c r="AA182" s="163">
        <f t="shared" si="28"/>
        <v>0</v>
      </c>
      <c r="AR182" s="13" t="s">
        <v>179</v>
      </c>
      <c r="AT182" s="13" t="s">
        <v>175</v>
      </c>
      <c r="AU182" s="13" t="s">
        <v>153</v>
      </c>
      <c r="AY182" s="13" t="s">
        <v>174</v>
      </c>
      <c r="BE182" s="101">
        <f t="shared" si="29"/>
        <v>0</v>
      </c>
      <c r="BF182" s="101">
        <f t="shared" si="30"/>
        <v>0</v>
      </c>
      <c r="BG182" s="101">
        <f t="shared" si="31"/>
        <v>0</v>
      </c>
      <c r="BH182" s="101">
        <f t="shared" si="32"/>
        <v>0</v>
      </c>
      <c r="BI182" s="101">
        <f t="shared" si="33"/>
        <v>0</v>
      </c>
      <c r="BJ182" s="13" t="s">
        <v>153</v>
      </c>
      <c r="BK182" s="164">
        <f t="shared" si="34"/>
        <v>0</v>
      </c>
      <c r="BL182" s="13" t="s">
        <v>179</v>
      </c>
      <c r="BM182" s="13" t="s">
        <v>396</v>
      </c>
    </row>
    <row r="183" spans="2:65" s="1" customFormat="1" ht="31.5" customHeight="1">
      <c r="B183" s="126"/>
      <c r="C183" s="156" t="s">
        <v>396</v>
      </c>
      <c r="D183" s="156" t="s">
        <v>175</v>
      </c>
      <c r="E183" s="157" t="s">
        <v>642</v>
      </c>
      <c r="F183" s="241" t="s">
        <v>643</v>
      </c>
      <c r="G183" s="242"/>
      <c r="H183" s="242"/>
      <c r="I183" s="242"/>
      <c r="J183" s="158" t="s">
        <v>235</v>
      </c>
      <c r="K183" s="159">
        <v>8</v>
      </c>
      <c r="L183" s="243">
        <v>0</v>
      </c>
      <c r="M183" s="242"/>
      <c r="N183" s="244">
        <f t="shared" si="25"/>
        <v>0</v>
      </c>
      <c r="O183" s="242"/>
      <c r="P183" s="242"/>
      <c r="Q183" s="242"/>
      <c r="R183" s="128"/>
      <c r="T183" s="161" t="s">
        <v>18</v>
      </c>
      <c r="U183" s="39" t="s">
        <v>43</v>
      </c>
      <c r="V183" s="31"/>
      <c r="W183" s="162">
        <f t="shared" si="26"/>
        <v>0</v>
      </c>
      <c r="X183" s="162">
        <v>0</v>
      </c>
      <c r="Y183" s="162">
        <f t="shared" si="27"/>
        <v>0</v>
      </c>
      <c r="Z183" s="162">
        <v>0</v>
      </c>
      <c r="AA183" s="163">
        <f t="shared" si="28"/>
        <v>0</v>
      </c>
      <c r="AR183" s="13" t="s">
        <v>179</v>
      </c>
      <c r="AT183" s="13" t="s">
        <v>175</v>
      </c>
      <c r="AU183" s="13" t="s">
        <v>153</v>
      </c>
      <c r="AY183" s="13" t="s">
        <v>174</v>
      </c>
      <c r="BE183" s="101">
        <f t="shared" si="29"/>
        <v>0</v>
      </c>
      <c r="BF183" s="101">
        <f t="shared" si="30"/>
        <v>0</v>
      </c>
      <c r="BG183" s="101">
        <f t="shared" si="31"/>
        <v>0</v>
      </c>
      <c r="BH183" s="101">
        <f t="shared" si="32"/>
        <v>0</v>
      </c>
      <c r="BI183" s="101">
        <f t="shared" si="33"/>
        <v>0</v>
      </c>
      <c r="BJ183" s="13" t="s">
        <v>153</v>
      </c>
      <c r="BK183" s="164">
        <f t="shared" si="34"/>
        <v>0</v>
      </c>
      <c r="BL183" s="13" t="s">
        <v>179</v>
      </c>
      <c r="BM183" s="13" t="s">
        <v>400</v>
      </c>
    </row>
    <row r="184" spans="2:65" s="1" customFormat="1" ht="22.5" customHeight="1">
      <c r="B184" s="126"/>
      <c r="C184" s="156" t="s">
        <v>400</v>
      </c>
      <c r="D184" s="156" t="s">
        <v>175</v>
      </c>
      <c r="E184" s="157" t="s">
        <v>644</v>
      </c>
      <c r="F184" s="241" t="s">
        <v>645</v>
      </c>
      <c r="G184" s="242"/>
      <c r="H184" s="242"/>
      <c r="I184" s="242"/>
      <c r="J184" s="158" t="s">
        <v>350</v>
      </c>
      <c r="K184" s="159">
        <v>25</v>
      </c>
      <c r="L184" s="243">
        <v>0</v>
      </c>
      <c r="M184" s="242"/>
      <c r="N184" s="244">
        <f t="shared" si="25"/>
        <v>0</v>
      </c>
      <c r="O184" s="242"/>
      <c r="P184" s="242"/>
      <c r="Q184" s="242"/>
      <c r="R184" s="128"/>
      <c r="T184" s="161" t="s">
        <v>18</v>
      </c>
      <c r="U184" s="39" t="s">
        <v>43</v>
      </c>
      <c r="V184" s="31"/>
      <c r="W184" s="162">
        <f t="shared" si="26"/>
        <v>0</v>
      </c>
      <c r="X184" s="162">
        <v>0</v>
      </c>
      <c r="Y184" s="162">
        <f t="shared" si="27"/>
        <v>0</v>
      </c>
      <c r="Z184" s="162">
        <v>0</v>
      </c>
      <c r="AA184" s="163">
        <f t="shared" si="28"/>
        <v>0</v>
      </c>
      <c r="AR184" s="13" t="s">
        <v>179</v>
      </c>
      <c r="AT184" s="13" t="s">
        <v>175</v>
      </c>
      <c r="AU184" s="13" t="s">
        <v>153</v>
      </c>
      <c r="AY184" s="13" t="s">
        <v>174</v>
      </c>
      <c r="BE184" s="101">
        <f t="shared" si="29"/>
        <v>0</v>
      </c>
      <c r="BF184" s="101">
        <f t="shared" si="30"/>
        <v>0</v>
      </c>
      <c r="BG184" s="101">
        <f t="shared" si="31"/>
        <v>0</v>
      </c>
      <c r="BH184" s="101">
        <f t="shared" si="32"/>
        <v>0</v>
      </c>
      <c r="BI184" s="101">
        <f t="shared" si="33"/>
        <v>0</v>
      </c>
      <c r="BJ184" s="13" t="s">
        <v>153</v>
      </c>
      <c r="BK184" s="164">
        <f t="shared" si="34"/>
        <v>0</v>
      </c>
      <c r="BL184" s="13" t="s">
        <v>179</v>
      </c>
      <c r="BM184" s="13" t="s">
        <v>404</v>
      </c>
    </row>
    <row r="185" spans="2:65" s="1" customFormat="1" ht="22.5" customHeight="1">
      <c r="B185" s="126"/>
      <c r="C185" s="156" t="s">
        <v>404</v>
      </c>
      <c r="D185" s="156" t="s">
        <v>175</v>
      </c>
      <c r="E185" s="157" t="s">
        <v>646</v>
      </c>
      <c r="F185" s="241" t="s">
        <v>647</v>
      </c>
      <c r="G185" s="242"/>
      <c r="H185" s="242"/>
      <c r="I185" s="242"/>
      <c r="J185" s="158" t="s">
        <v>591</v>
      </c>
      <c r="K185" s="159">
        <v>1</v>
      </c>
      <c r="L185" s="243">
        <v>0</v>
      </c>
      <c r="M185" s="242"/>
      <c r="N185" s="244">
        <f t="shared" si="25"/>
        <v>0</v>
      </c>
      <c r="O185" s="242"/>
      <c r="P185" s="242"/>
      <c r="Q185" s="242"/>
      <c r="R185" s="128"/>
      <c r="T185" s="161" t="s">
        <v>18</v>
      </c>
      <c r="U185" s="39" t="s">
        <v>43</v>
      </c>
      <c r="V185" s="31"/>
      <c r="W185" s="162">
        <f t="shared" si="26"/>
        <v>0</v>
      </c>
      <c r="X185" s="162">
        <v>0</v>
      </c>
      <c r="Y185" s="162">
        <f t="shared" si="27"/>
        <v>0</v>
      </c>
      <c r="Z185" s="162">
        <v>0</v>
      </c>
      <c r="AA185" s="163">
        <f t="shared" si="28"/>
        <v>0</v>
      </c>
      <c r="AR185" s="13" t="s">
        <v>179</v>
      </c>
      <c r="AT185" s="13" t="s">
        <v>175</v>
      </c>
      <c r="AU185" s="13" t="s">
        <v>153</v>
      </c>
      <c r="AY185" s="13" t="s">
        <v>174</v>
      </c>
      <c r="BE185" s="101">
        <f t="shared" si="29"/>
        <v>0</v>
      </c>
      <c r="BF185" s="101">
        <f t="shared" si="30"/>
        <v>0</v>
      </c>
      <c r="BG185" s="101">
        <f t="shared" si="31"/>
        <v>0</v>
      </c>
      <c r="BH185" s="101">
        <f t="shared" si="32"/>
        <v>0</v>
      </c>
      <c r="BI185" s="101">
        <f t="shared" si="33"/>
        <v>0</v>
      </c>
      <c r="BJ185" s="13" t="s">
        <v>153</v>
      </c>
      <c r="BK185" s="164">
        <f t="shared" si="34"/>
        <v>0</v>
      </c>
      <c r="BL185" s="13" t="s">
        <v>179</v>
      </c>
      <c r="BM185" s="13" t="s">
        <v>408</v>
      </c>
    </row>
    <row r="186" spans="2:65" s="1" customFormat="1" ht="22.5" customHeight="1">
      <c r="B186" s="126"/>
      <c r="C186" s="156" t="s">
        <v>408</v>
      </c>
      <c r="D186" s="156" t="s">
        <v>175</v>
      </c>
      <c r="E186" s="157" t="s">
        <v>592</v>
      </c>
      <c r="F186" s="241" t="s">
        <v>593</v>
      </c>
      <c r="G186" s="242"/>
      <c r="H186" s="242"/>
      <c r="I186" s="242"/>
      <c r="J186" s="158" t="s">
        <v>277</v>
      </c>
      <c r="K186" s="160">
        <v>0</v>
      </c>
      <c r="L186" s="243">
        <v>0</v>
      </c>
      <c r="M186" s="242"/>
      <c r="N186" s="244">
        <f t="shared" si="25"/>
        <v>0</v>
      </c>
      <c r="O186" s="242"/>
      <c r="P186" s="242"/>
      <c r="Q186" s="242"/>
      <c r="R186" s="128"/>
      <c r="T186" s="161" t="s">
        <v>18</v>
      </c>
      <c r="U186" s="39" t="s">
        <v>43</v>
      </c>
      <c r="V186" s="31"/>
      <c r="W186" s="162">
        <f t="shared" si="26"/>
        <v>0</v>
      </c>
      <c r="X186" s="162">
        <v>0</v>
      </c>
      <c r="Y186" s="162">
        <f t="shared" si="27"/>
        <v>0</v>
      </c>
      <c r="Z186" s="162">
        <v>0</v>
      </c>
      <c r="AA186" s="163">
        <f t="shared" si="28"/>
        <v>0</v>
      </c>
      <c r="AR186" s="13" t="s">
        <v>179</v>
      </c>
      <c r="AT186" s="13" t="s">
        <v>175</v>
      </c>
      <c r="AU186" s="13" t="s">
        <v>153</v>
      </c>
      <c r="AY186" s="13" t="s">
        <v>174</v>
      </c>
      <c r="BE186" s="101">
        <f t="shared" si="29"/>
        <v>0</v>
      </c>
      <c r="BF186" s="101">
        <f t="shared" si="30"/>
        <v>0</v>
      </c>
      <c r="BG186" s="101">
        <f t="shared" si="31"/>
        <v>0</v>
      </c>
      <c r="BH186" s="101">
        <f t="shared" si="32"/>
        <v>0</v>
      </c>
      <c r="BI186" s="101">
        <f t="shared" si="33"/>
        <v>0</v>
      </c>
      <c r="BJ186" s="13" t="s">
        <v>153</v>
      </c>
      <c r="BK186" s="164">
        <f t="shared" si="34"/>
        <v>0</v>
      </c>
      <c r="BL186" s="13" t="s">
        <v>179</v>
      </c>
      <c r="BM186" s="13" t="s">
        <v>412</v>
      </c>
    </row>
    <row r="187" spans="2:63" s="9" customFormat="1" ht="29.25" customHeight="1">
      <c r="B187" s="145"/>
      <c r="C187" s="146"/>
      <c r="D187" s="155" t="s">
        <v>534</v>
      </c>
      <c r="E187" s="155"/>
      <c r="F187" s="155"/>
      <c r="G187" s="155"/>
      <c r="H187" s="155"/>
      <c r="I187" s="155"/>
      <c r="J187" s="155"/>
      <c r="K187" s="155"/>
      <c r="L187" s="155"/>
      <c r="M187" s="155"/>
      <c r="N187" s="259">
        <f>BK187</f>
        <v>0</v>
      </c>
      <c r="O187" s="260"/>
      <c r="P187" s="260"/>
      <c r="Q187" s="260"/>
      <c r="R187" s="148"/>
      <c r="T187" s="149"/>
      <c r="U187" s="146"/>
      <c r="V187" s="146"/>
      <c r="W187" s="150">
        <f>SUM(W188:W194)</f>
        <v>0</v>
      </c>
      <c r="X187" s="146"/>
      <c r="Y187" s="150">
        <f>SUM(Y188:Y194)</f>
        <v>0</v>
      </c>
      <c r="Z187" s="146"/>
      <c r="AA187" s="151">
        <f>SUM(AA188:AA194)</f>
        <v>0</v>
      </c>
      <c r="AR187" s="152" t="s">
        <v>83</v>
      </c>
      <c r="AT187" s="153" t="s">
        <v>75</v>
      </c>
      <c r="AU187" s="153" t="s">
        <v>83</v>
      </c>
      <c r="AY187" s="152" t="s">
        <v>174</v>
      </c>
      <c r="BK187" s="154">
        <f>SUM(BK188:BK194)</f>
        <v>0</v>
      </c>
    </row>
    <row r="188" spans="2:65" s="1" customFormat="1" ht="22.5" customHeight="1">
      <c r="B188" s="126"/>
      <c r="C188" s="165" t="s">
        <v>412</v>
      </c>
      <c r="D188" s="165" t="s">
        <v>242</v>
      </c>
      <c r="E188" s="166" t="s">
        <v>648</v>
      </c>
      <c r="F188" s="248" t="s">
        <v>637</v>
      </c>
      <c r="G188" s="249"/>
      <c r="H188" s="249"/>
      <c r="I188" s="249"/>
      <c r="J188" s="167" t="s">
        <v>235</v>
      </c>
      <c r="K188" s="168">
        <v>1</v>
      </c>
      <c r="L188" s="250">
        <v>0</v>
      </c>
      <c r="M188" s="249"/>
      <c r="N188" s="251">
        <f aca="true" t="shared" si="35" ref="N188:N194">ROUND(L188*K188,3)</f>
        <v>0</v>
      </c>
      <c r="O188" s="242"/>
      <c r="P188" s="242"/>
      <c r="Q188" s="242"/>
      <c r="R188" s="128"/>
      <c r="T188" s="161" t="s">
        <v>18</v>
      </c>
      <c r="U188" s="39" t="s">
        <v>43</v>
      </c>
      <c r="V188" s="31"/>
      <c r="W188" s="162">
        <f aca="true" t="shared" si="36" ref="W188:W194">V188*K188</f>
        <v>0</v>
      </c>
      <c r="X188" s="162">
        <v>0</v>
      </c>
      <c r="Y188" s="162">
        <f aca="true" t="shared" si="37" ref="Y188:Y194">X188*K188</f>
        <v>0</v>
      </c>
      <c r="Z188" s="162">
        <v>0</v>
      </c>
      <c r="AA188" s="163">
        <f aca="true" t="shared" si="38" ref="AA188:AA194">Z188*K188</f>
        <v>0</v>
      </c>
      <c r="AR188" s="13" t="s">
        <v>203</v>
      </c>
      <c r="AT188" s="13" t="s">
        <v>242</v>
      </c>
      <c r="AU188" s="13" t="s">
        <v>153</v>
      </c>
      <c r="AY188" s="13" t="s">
        <v>174</v>
      </c>
      <c r="BE188" s="101">
        <f aca="true" t="shared" si="39" ref="BE188:BE194">IF(U188="základná",N188,0)</f>
        <v>0</v>
      </c>
      <c r="BF188" s="101">
        <f aca="true" t="shared" si="40" ref="BF188:BF194">IF(U188="znížená",N188,0)</f>
        <v>0</v>
      </c>
      <c r="BG188" s="101">
        <f aca="true" t="shared" si="41" ref="BG188:BG194">IF(U188="zákl. prenesená",N188,0)</f>
        <v>0</v>
      </c>
      <c r="BH188" s="101">
        <f aca="true" t="shared" si="42" ref="BH188:BH194">IF(U188="zníž. prenesená",N188,0)</f>
        <v>0</v>
      </c>
      <c r="BI188" s="101">
        <f aca="true" t="shared" si="43" ref="BI188:BI194">IF(U188="nulová",N188,0)</f>
        <v>0</v>
      </c>
      <c r="BJ188" s="13" t="s">
        <v>153</v>
      </c>
      <c r="BK188" s="164">
        <f aca="true" t="shared" si="44" ref="BK188:BK194">ROUND(L188*K188,3)</f>
        <v>0</v>
      </c>
      <c r="BL188" s="13" t="s">
        <v>179</v>
      </c>
      <c r="BM188" s="13" t="s">
        <v>416</v>
      </c>
    </row>
    <row r="189" spans="2:65" s="1" customFormat="1" ht="22.5" customHeight="1">
      <c r="B189" s="126"/>
      <c r="C189" s="165" t="s">
        <v>416</v>
      </c>
      <c r="D189" s="165" t="s">
        <v>242</v>
      </c>
      <c r="E189" s="166" t="s">
        <v>649</v>
      </c>
      <c r="F189" s="248" t="s">
        <v>639</v>
      </c>
      <c r="G189" s="249"/>
      <c r="H189" s="249"/>
      <c r="I189" s="249"/>
      <c r="J189" s="167" t="s">
        <v>235</v>
      </c>
      <c r="K189" s="168">
        <v>1</v>
      </c>
      <c r="L189" s="250">
        <v>0</v>
      </c>
      <c r="M189" s="249"/>
      <c r="N189" s="251">
        <f t="shared" si="35"/>
        <v>0</v>
      </c>
      <c r="O189" s="242"/>
      <c r="P189" s="242"/>
      <c r="Q189" s="242"/>
      <c r="R189" s="128"/>
      <c r="T189" s="161" t="s">
        <v>18</v>
      </c>
      <c r="U189" s="39" t="s">
        <v>43</v>
      </c>
      <c r="V189" s="31"/>
      <c r="W189" s="162">
        <f t="shared" si="36"/>
        <v>0</v>
      </c>
      <c r="X189" s="162">
        <v>0</v>
      </c>
      <c r="Y189" s="162">
        <f t="shared" si="37"/>
        <v>0</v>
      </c>
      <c r="Z189" s="162">
        <v>0</v>
      </c>
      <c r="AA189" s="163">
        <f t="shared" si="38"/>
        <v>0</v>
      </c>
      <c r="AR189" s="13" t="s">
        <v>203</v>
      </c>
      <c r="AT189" s="13" t="s">
        <v>242</v>
      </c>
      <c r="AU189" s="13" t="s">
        <v>153</v>
      </c>
      <c r="AY189" s="13" t="s">
        <v>174</v>
      </c>
      <c r="BE189" s="101">
        <f t="shared" si="39"/>
        <v>0</v>
      </c>
      <c r="BF189" s="101">
        <f t="shared" si="40"/>
        <v>0</v>
      </c>
      <c r="BG189" s="101">
        <f t="shared" si="41"/>
        <v>0</v>
      </c>
      <c r="BH189" s="101">
        <f t="shared" si="42"/>
        <v>0</v>
      </c>
      <c r="BI189" s="101">
        <f t="shared" si="43"/>
        <v>0</v>
      </c>
      <c r="BJ189" s="13" t="s">
        <v>153</v>
      </c>
      <c r="BK189" s="164">
        <f t="shared" si="44"/>
        <v>0</v>
      </c>
      <c r="BL189" s="13" t="s">
        <v>179</v>
      </c>
      <c r="BM189" s="13" t="s">
        <v>420</v>
      </c>
    </row>
    <row r="190" spans="2:65" s="1" customFormat="1" ht="31.5" customHeight="1">
      <c r="B190" s="126"/>
      <c r="C190" s="165" t="s">
        <v>420</v>
      </c>
      <c r="D190" s="165" t="s">
        <v>242</v>
      </c>
      <c r="E190" s="166" t="s">
        <v>650</v>
      </c>
      <c r="F190" s="248" t="s">
        <v>641</v>
      </c>
      <c r="G190" s="249"/>
      <c r="H190" s="249"/>
      <c r="I190" s="249"/>
      <c r="J190" s="167" t="s">
        <v>235</v>
      </c>
      <c r="K190" s="168">
        <v>1</v>
      </c>
      <c r="L190" s="250">
        <v>0</v>
      </c>
      <c r="M190" s="249"/>
      <c r="N190" s="251">
        <f t="shared" si="35"/>
        <v>0</v>
      </c>
      <c r="O190" s="242"/>
      <c r="P190" s="242"/>
      <c r="Q190" s="242"/>
      <c r="R190" s="128"/>
      <c r="T190" s="161" t="s">
        <v>18</v>
      </c>
      <c r="U190" s="39" t="s">
        <v>43</v>
      </c>
      <c r="V190" s="31"/>
      <c r="W190" s="162">
        <f t="shared" si="36"/>
        <v>0</v>
      </c>
      <c r="X190" s="162">
        <v>0</v>
      </c>
      <c r="Y190" s="162">
        <f t="shared" si="37"/>
        <v>0</v>
      </c>
      <c r="Z190" s="162">
        <v>0</v>
      </c>
      <c r="AA190" s="163">
        <f t="shared" si="38"/>
        <v>0</v>
      </c>
      <c r="AR190" s="13" t="s">
        <v>203</v>
      </c>
      <c r="AT190" s="13" t="s">
        <v>242</v>
      </c>
      <c r="AU190" s="13" t="s">
        <v>153</v>
      </c>
      <c r="AY190" s="13" t="s">
        <v>174</v>
      </c>
      <c r="BE190" s="101">
        <f t="shared" si="39"/>
        <v>0</v>
      </c>
      <c r="BF190" s="101">
        <f t="shared" si="40"/>
        <v>0</v>
      </c>
      <c r="BG190" s="101">
        <f t="shared" si="41"/>
        <v>0</v>
      </c>
      <c r="BH190" s="101">
        <f t="shared" si="42"/>
        <v>0</v>
      </c>
      <c r="BI190" s="101">
        <f t="shared" si="43"/>
        <v>0</v>
      </c>
      <c r="BJ190" s="13" t="s">
        <v>153</v>
      </c>
      <c r="BK190" s="164">
        <f t="shared" si="44"/>
        <v>0</v>
      </c>
      <c r="BL190" s="13" t="s">
        <v>179</v>
      </c>
      <c r="BM190" s="13" t="s">
        <v>424</v>
      </c>
    </row>
    <row r="191" spans="2:65" s="1" customFormat="1" ht="31.5" customHeight="1">
      <c r="B191" s="126"/>
      <c r="C191" s="165" t="s">
        <v>424</v>
      </c>
      <c r="D191" s="165" t="s">
        <v>242</v>
      </c>
      <c r="E191" s="166" t="s">
        <v>651</v>
      </c>
      <c r="F191" s="248" t="s">
        <v>652</v>
      </c>
      <c r="G191" s="249"/>
      <c r="H191" s="249"/>
      <c r="I191" s="249"/>
      <c r="J191" s="167" t="s">
        <v>235</v>
      </c>
      <c r="K191" s="168">
        <v>8</v>
      </c>
      <c r="L191" s="250">
        <v>0</v>
      </c>
      <c r="M191" s="249"/>
      <c r="N191" s="251">
        <f t="shared" si="35"/>
        <v>0</v>
      </c>
      <c r="O191" s="242"/>
      <c r="P191" s="242"/>
      <c r="Q191" s="242"/>
      <c r="R191" s="128"/>
      <c r="T191" s="161" t="s">
        <v>18</v>
      </c>
      <c r="U191" s="39" t="s">
        <v>43</v>
      </c>
      <c r="V191" s="31"/>
      <c r="W191" s="162">
        <f t="shared" si="36"/>
        <v>0</v>
      </c>
      <c r="X191" s="162">
        <v>0</v>
      </c>
      <c r="Y191" s="162">
        <f t="shared" si="37"/>
        <v>0</v>
      </c>
      <c r="Z191" s="162">
        <v>0</v>
      </c>
      <c r="AA191" s="163">
        <f t="shared" si="38"/>
        <v>0</v>
      </c>
      <c r="AR191" s="13" t="s">
        <v>203</v>
      </c>
      <c r="AT191" s="13" t="s">
        <v>242</v>
      </c>
      <c r="AU191" s="13" t="s">
        <v>153</v>
      </c>
      <c r="AY191" s="13" t="s">
        <v>174</v>
      </c>
      <c r="BE191" s="101">
        <f t="shared" si="39"/>
        <v>0</v>
      </c>
      <c r="BF191" s="101">
        <f t="shared" si="40"/>
        <v>0</v>
      </c>
      <c r="BG191" s="101">
        <f t="shared" si="41"/>
        <v>0</v>
      </c>
      <c r="BH191" s="101">
        <f t="shared" si="42"/>
        <v>0</v>
      </c>
      <c r="BI191" s="101">
        <f t="shared" si="43"/>
        <v>0</v>
      </c>
      <c r="BJ191" s="13" t="s">
        <v>153</v>
      </c>
      <c r="BK191" s="164">
        <f t="shared" si="44"/>
        <v>0</v>
      </c>
      <c r="BL191" s="13" t="s">
        <v>179</v>
      </c>
      <c r="BM191" s="13" t="s">
        <v>428</v>
      </c>
    </row>
    <row r="192" spans="2:65" s="1" customFormat="1" ht="22.5" customHeight="1">
      <c r="B192" s="126"/>
      <c r="C192" s="165" t="s">
        <v>428</v>
      </c>
      <c r="D192" s="165" t="s">
        <v>242</v>
      </c>
      <c r="E192" s="166" t="s">
        <v>653</v>
      </c>
      <c r="F192" s="248" t="s">
        <v>645</v>
      </c>
      <c r="G192" s="249"/>
      <c r="H192" s="249"/>
      <c r="I192" s="249"/>
      <c r="J192" s="167" t="s">
        <v>350</v>
      </c>
      <c r="K192" s="168">
        <v>25</v>
      </c>
      <c r="L192" s="250">
        <v>0</v>
      </c>
      <c r="M192" s="249"/>
      <c r="N192" s="251">
        <f t="shared" si="35"/>
        <v>0</v>
      </c>
      <c r="O192" s="242"/>
      <c r="P192" s="242"/>
      <c r="Q192" s="242"/>
      <c r="R192" s="128"/>
      <c r="T192" s="161" t="s">
        <v>18</v>
      </c>
      <c r="U192" s="39" t="s">
        <v>43</v>
      </c>
      <c r="V192" s="31"/>
      <c r="W192" s="162">
        <f t="shared" si="36"/>
        <v>0</v>
      </c>
      <c r="X192" s="162">
        <v>0</v>
      </c>
      <c r="Y192" s="162">
        <f t="shared" si="37"/>
        <v>0</v>
      </c>
      <c r="Z192" s="162">
        <v>0</v>
      </c>
      <c r="AA192" s="163">
        <f t="shared" si="38"/>
        <v>0</v>
      </c>
      <c r="AR192" s="13" t="s">
        <v>203</v>
      </c>
      <c r="AT192" s="13" t="s">
        <v>242</v>
      </c>
      <c r="AU192" s="13" t="s">
        <v>153</v>
      </c>
      <c r="AY192" s="13" t="s">
        <v>174</v>
      </c>
      <c r="BE192" s="101">
        <f t="shared" si="39"/>
        <v>0</v>
      </c>
      <c r="BF192" s="101">
        <f t="shared" si="40"/>
        <v>0</v>
      </c>
      <c r="BG192" s="101">
        <f t="shared" si="41"/>
        <v>0</v>
      </c>
      <c r="BH192" s="101">
        <f t="shared" si="42"/>
        <v>0</v>
      </c>
      <c r="BI192" s="101">
        <f t="shared" si="43"/>
        <v>0</v>
      </c>
      <c r="BJ192" s="13" t="s">
        <v>153</v>
      </c>
      <c r="BK192" s="164">
        <f t="shared" si="44"/>
        <v>0</v>
      </c>
      <c r="BL192" s="13" t="s">
        <v>179</v>
      </c>
      <c r="BM192" s="13" t="s">
        <v>432</v>
      </c>
    </row>
    <row r="193" spans="2:65" s="1" customFormat="1" ht="22.5" customHeight="1">
      <c r="B193" s="126"/>
      <c r="C193" s="165" t="s">
        <v>432</v>
      </c>
      <c r="D193" s="165" t="s">
        <v>242</v>
      </c>
      <c r="E193" s="166" t="s">
        <v>654</v>
      </c>
      <c r="F193" s="248" t="s">
        <v>647</v>
      </c>
      <c r="G193" s="249"/>
      <c r="H193" s="249"/>
      <c r="I193" s="249"/>
      <c r="J193" s="167" t="s">
        <v>591</v>
      </c>
      <c r="K193" s="168">
        <v>1</v>
      </c>
      <c r="L193" s="250">
        <v>0</v>
      </c>
      <c r="M193" s="249"/>
      <c r="N193" s="251">
        <f t="shared" si="35"/>
        <v>0</v>
      </c>
      <c r="O193" s="242"/>
      <c r="P193" s="242"/>
      <c r="Q193" s="242"/>
      <c r="R193" s="128"/>
      <c r="T193" s="161" t="s">
        <v>18</v>
      </c>
      <c r="U193" s="39" t="s">
        <v>43</v>
      </c>
      <c r="V193" s="31"/>
      <c r="W193" s="162">
        <f t="shared" si="36"/>
        <v>0</v>
      </c>
      <c r="X193" s="162">
        <v>0</v>
      </c>
      <c r="Y193" s="162">
        <f t="shared" si="37"/>
        <v>0</v>
      </c>
      <c r="Z193" s="162">
        <v>0</v>
      </c>
      <c r="AA193" s="163">
        <f t="shared" si="38"/>
        <v>0</v>
      </c>
      <c r="AR193" s="13" t="s">
        <v>203</v>
      </c>
      <c r="AT193" s="13" t="s">
        <v>242</v>
      </c>
      <c r="AU193" s="13" t="s">
        <v>153</v>
      </c>
      <c r="AY193" s="13" t="s">
        <v>174</v>
      </c>
      <c r="BE193" s="101">
        <f t="shared" si="39"/>
        <v>0</v>
      </c>
      <c r="BF193" s="101">
        <f t="shared" si="40"/>
        <v>0</v>
      </c>
      <c r="BG193" s="101">
        <f t="shared" si="41"/>
        <v>0</v>
      </c>
      <c r="BH193" s="101">
        <f t="shared" si="42"/>
        <v>0</v>
      </c>
      <c r="BI193" s="101">
        <f t="shared" si="43"/>
        <v>0</v>
      </c>
      <c r="BJ193" s="13" t="s">
        <v>153</v>
      </c>
      <c r="BK193" s="164">
        <f t="shared" si="44"/>
        <v>0</v>
      </c>
      <c r="BL193" s="13" t="s">
        <v>179</v>
      </c>
      <c r="BM193" s="13" t="s">
        <v>436</v>
      </c>
    </row>
    <row r="194" spans="2:65" s="1" customFormat="1" ht="22.5" customHeight="1">
      <c r="B194" s="126"/>
      <c r="C194" s="165" t="s">
        <v>436</v>
      </c>
      <c r="D194" s="165" t="s">
        <v>242</v>
      </c>
      <c r="E194" s="166" t="s">
        <v>634</v>
      </c>
      <c r="F194" s="248" t="s">
        <v>635</v>
      </c>
      <c r="G194" s="249"/>
      <c r="H194" s="249"/>
      <c r="I194" s="249"/>
      <c r="J194" s="167" t="s">
        <v>277</v>
      </c>
      <c r="K194" s="169">
        <v>0</v>
      </c>
      <c r="L194" s="250">
        <v>0</v>
      </c>
      <c r="M194" s="249"/>
      <c r="N194" s="251">
        <f t="shared" si="35"/>
        <v>0</v>
      </c>
      <c r="O194" s="242"/>
      <c r="P194" s="242"/>
      <c r="Q194" s="242"/>
      <c r="R194" s="128"/>
      <c r="T194" s="161" t="s">
        <v>18</v>
      </c>
      <c r="U194" s="39" t="s">
        <v>43</v>
      </c>
      <c r="V194" s="31"/>
      <c r="W194" s="162">
        <f t="shared" si="36"/>
        <v>0</v>
      </c>
      <c r="X194" s="162">
        <v>0</v>
      </c>
      <c r="Y194" s="162">
        <f t="shared" si="37"/>
        <v>0</v>
      </c>
      <c r="Z194" s="162">
        <v>0</v>
      </c>
      <c r="AA194" s="163">
        <f t="shared" si="38"/>
        <v>0</v>
      </c>
      <c r="AR194" s="13" t="s">
        <v>203</v>
      </c>
      <c r="AT194" s="13" t="s">
        <v>242</v>
      </c>
      <c r="AU194" s="13" t="s">
        <v>153</v>
      </c>
      <c r="AY194" s="13" t="s">
        <v>174</v>
      </c>
      <c r="BE194" s="101">
        <f t="shared" si="39"/>
        <v>0</v>
      </c>
      <c r="BF194" s="101">
        <f t="shared" si="40"/>
        <v>0</v>
      </c>
      <c r="BG194" s="101">
        <f t="shared" si="41"/>
        <v>0</v>
      </c>
      <c r="BH194" s="101">
        <f t="shared" si="42"/>
        <v>0</v>
      </c>
      <c r="BI194" s="101">
        <f t="shared" si="43"/>
        <v>0</v>
      </c>
      <c r="BJ194" s="13" t="s">
        <v>153</v>
      </c>
      <c r="BK194" s="164">
        <f t="shared" si="44"/>
        <v>0</v>
      </c>
      <c r="BL194" s="13" t="s">
        <v>179</v>
      </c>
      <c r="BM194" s="13" t="s">
        <v>440</v>
      </c>
    </row>
    <row r="195" spans="2:63" s="9" customFormat="1" ht="29.25" customHeight="1">
      <c r="B195" s="145"/>
      <c r="C195" s="146"/>
      <c r="D195" s="155" t="s">
        <v>535</v>
      </c>
      <c r="E195" s="155"/>
      <c r="F195" s="155"/>
      <c r="G195" s="155"/>
      <c r="H195" s="155"/>
      <c r="I195" s="155"/>
      <c r="J195" s="155"/>
      <c r="K195" s="155"/>
      <c r="L195" s="155"/>
      <c r="M195" s="155"/>
      <c r="N195" s="259">
        <f>BK195</f>
        <v>0</v>
      </c>
      <c r="O195" s="260"/>
      <c r="P195" s="260"/>
      <c r="Q195" s="260"/>
      <c r="R195" s="148"/>
      <c r="T195" s="149"/>
      <c r="U195" s="146"/>
      <c r="V195" s="146"/>
      <c r="W195" s="150">
        <f>SUM(W196:W206)</f>
        <v>0</v>
      </c>
      <c r="X195" s="146"/>
      <c r="Y195" s="150">
        <f>SUM(Y196:Y206)</f>
        <v>0</v>
      </c>
      <c r="Z195" s="146"/>
      <c r="AA195" s="151">
        <f>SUM(AA196:AA206)</f>
        <v>0</v>
      </c>
      <c r="AR195" s="152" t="s">
        <v>83</v>
      </c>
      <c r="AT195" s="153" t="s">
        <v>75</v>
      </c>
      <c r="AU195" s="153" t="s">
        <v>83</v>
      </c>
      <c r="AY195" s="152" t="s">
        <v>174</v>
      </c>
      <c r="BK195" s="154">
        <f>SUM(BK196:BK206)</f>
        <v>0</v>
      </c>
    </row>
    <row r="196" spans="2:65" s="1" customFormat="1" ht="31.5" customHeight="1">
      <c r="B196" s="126"/>
      <c r="C196" s="156" t="s">
        <v>440</v>
      </c>
      <c r="D196" s="156" t="s">
        <v>175</v>
      </c>
      <c r="E196" s="157" t="s">
        <v>655</v>
      </c>
      <c r="F196" s="241" t="s">
        <v>656</v>
      </c>
      <c r="G196" s="242"/>
      <c r="H196" s="242"/>
      <c r="I196" s="242"/>
      <c r="J196" s="158" t="s">
        <v>350</v>
      </c>
      <c r="K196" s="159">
        <v>36</v>
      </c>
      <c r="L196" s="243">
        <v>0</v>
      </c>
      <c r="M196" s="242"/>
      <c r="N196" s="244">
        <f aca="true" t="shared" si="45" ref="N196:N206">ROUND(L196*K196,3)</f>
        <v>0</v>
      </c>
      <c r="O196" s="242"/>
      <c r="P196" s="242"/>
      <c r="Q196" s="242"/>
      <c r="R196" s="128"/>
      <c r="T196" s="161" t="s">
        <v>18</v>
      </c>
      <c r="U196" s="39" t="s">
        <v>43</v>
      </c>
      <c r="V196" s="31"/>
      <c r="W196" s="162">
        <f aca="true" t="shared" si="46" ref="W196:W206">V196*K196</f>
        <v>0</v>
      </c>
      <c r="X196" s="162">
        <v>0</v>
      </c>
      <c r="Y196" s="162">
        <f aca="true" t="shared" si="47" ref="Y196:Y206">X196*K196</f>
        <v>0</v>
      </c>
      <c r="Z196" s="162">
        <v>0</v>
      </c>
      <c r="AA196" s="163">
        <f aca="true" t="shared" si="48" ref="AA196:AA206">Z196*K196</f>
        <v>0</v>
      </c>
      <c r="AR196" s="13" t="s">
        <v>179</v>
      </c>
      <c r="AT196" s="13" t="s">
        <v>175</v>
      </c>
      <c r="AU196" s="13" t="s">
        <v>153</v>
      </c>
      <c r="AY196" s="13" t="s">
        <v>174</v>
      </c>
      <c r="BE196" s="101">
        <f aca="true" t="shared" si="49" ref="BE196:BE206">IF(U196="základná",N196,0)</f>
        <v>0</v>
      </c>
      <c r="BF196" s="101">
        <f aca="true" t="shared" si="50" ref="BF196:BF206">IF(U196="znížená",N196,0)</f>
        <v>0</v>
      </c>
      <c r="BG196" s="101">
        <f aca="true" t="shared" si="51" ref="BG196:BG206">IF(U196="zákl. prenesená",N196,0)</f>
        <v>0</v>
      </c>
      <c r="BH196" s="101">
        <f aca="true" t="shared" si="52" ref="BH196:BH206">IF(U196="zníž. prenesená",N196,0)</f>
        <v>0</v>
      </c>
      <c r="BI196" s="101">
        <f aca="true" t="shared" si="53" ref="BI196:BI206">IF(U196="nulová",N196,0)</f>
        <v>0</v>
      </c>
      <c r="BJ196" s="13" t="s">
        <v>153</v>
      </c>
      <c r="BK196" s="164">
        <f aca="true" t="shared" si="54" ref="BK196:BK206">ROUND(L196*K196,3)</f>
        <v>0</v>
      </c>
      <c r="BL196" s="13" t="s">
        <v>179</v>
      </c>
      <c r="BM196" s="13" t="s">
        <v>444</v>
      </c>
    </row>
    <row r="197" spans="2:65" s="1" customFormat="1" ht="31.5" customHeight="1">
      <c r="B197" s="126"/>
      <c r="C197" s="156" t="s">
        <v>444</v>
      </c>
      <c r="D197" s="156" t="s">
        <v>175</v>
      </c>
      <c r="E197" s="157" t="s">
        <v>657</v>
      </c>
      <c r="F197" s="241" t="s">
        <v>658</v>
      </c>
      <c r="G197" s="242"/>
      <c r="H197" s="242"/>
      <c r="I197" s="242"/>
      <c r="J197" s="158" t="s">
        <v>350</v>
      </c>
      <c r="K197" s="159">
        <v>30</v>
      </c>
      <c r="L197" s="243">
        <v>0</v>
      </c>
      <c r="M197" s="242"/>
      <c r="N197" s="244">
        <f t="shared" si="45"/>
        <v>0</v>
      </c>
      <c r="O197" s="242"/>
      <c r="P197" s="242"/>
      <c r="Q197" s="242"/>
      <c r="R197" s="128"/>
      <c r="T197" s="161" t="s">
        <v>18</v>
      </c>
      <c r="U197" s="39" t="s">
        <v>43</v>
      </c>
      <c r="V197" s="31"/>
      <c r="W197" s="162">
        <f t="shared" si="46"/>
        <v>0</v>
      </c>
      <c r="X197" s="162">
        <v>0</v>
      </c>
      <c r="Y197" s="162">
        <f t="shared" si="47"/>
        <v>0</v>
      </c>
      <c r="Z197" s="162">
        <v>0</v>
      </c>
      <c r="AA197" s="163">
        <f t="shared" si="48"/>
        <v>0</v>
      </c>
      <c r="AR197" s="13" t="s">
        <v>179</v>
      </c>
      <c r="AT197" s="13" t="s">
        <v>175</v>
      </c>
      <c r="AU197" s="13" t="s">
        <v>153</v>
      </c>
      <c r="AY197" s="13" t="s">
        <v>174</v>
      </c>
      <c r="BE197" s="101">
        <f t="shared" si="49"/>
        <v>0</v>
      </c>
      <c r="BF197" s="101">
        <f t="shared" si="50"/>
        <v>0</v>
      </c>
      <c r="BG197" s="101">
        <f t="shared" si="51"/>
        <v>0</v>
      </c>
      <c r="BH197" s="101">
        <f t="shared" si="52"/>
        <v>0</v>
      </c>
      <c r="BI197" s="101">
        <f t="shared" si="53"/>
        <v>0</v>
      </c>
      <c r="BJ197" s="13" t="s">
        <v>153</v>
      </c>
      <c r="BK197" s="164">
        <f t="shared" si="54"/>
        <v>0</v>
      </c>
      <c r="BL197" s="13" t="s">
        <v>179</v>
      </c>
      <c r="BM197" s="13" t="s">
        <v>447</v>
      </c>
    </row>
    <row r="198" spans="2:65" s="1" customFormat="1" ht="31.5" customHeight="1">
      <c r="B198" s="126"/>
      <c r="C198" s="156" t="s">
        <v>447</v>
      </c>
      <c r="D198" s="156" t="s">
        <v>175</v>
      </c>
      <c r="E198" s="157" t="s">
        <v>659</v>
      </c>
      <c r="F198" s="241" t="s">
        <v>660</v>
      </c>
      <c r="G198" s="242"/>
      <c r="H198" s="242"/>
      <c r="I198" s="242"/>
      <c r="J198" s="158" t="s">
        <v>350</v>
      </c>
      <c r="K198" s="159">
        <v>71</v>
      </c>
      <c r="L198" s="243">
        <v>0</v>
      </c>
      <c r="M198" s="242"/>
      <c r="N198" s="244">
        <f t="shared" si="45"/>
        <v>0</v>
      </c>
      <c r="O198" s="242"/>
      <c r="P198" s="242"/>
      <c r="Q198" s="242"/>
      <c r="R198" s="128"/>
      <c r="T198" s="161" t="s">
        <v>18</v>
      </c>
      <c r="U198" s="39" t="s">
        <v>43</v>
      </c>
      <c r="V198" s="31"/>
      <c r="W198" s="162">
        <f t="shared" si="46"/>
        <v>0</v>
      </c>
      <c r="X198" s="162">
        <v>0</v>
      </c>
      <c r="Y198" s="162">
        <f t="shared" si="47"/>
        <v>0</v>
      </c>
      <c r="Z198" s="162">
        <v>0</v>
      </c>
      <c r="AA198" s="163">
        <f t="shared" si="48"/>
        <v>0</v>
      </c>
      <c r="AR198" s="13" t="s">
        <v>179</v>
      </c>
      <c r="AT198" s="13" t="s">
        <v>175</v>
      </c>
      <c r="AU198" s="13" t="s">
        <v>153</v>
      </c>
      <c r="AY198" s="13" t="s">
        <v>174</v>
      </c>
      <c r="BE198" s="101">
        <f t="shared" si="49"/>
        <v>0</v>
      </c>
      <c r="BF198" s="101">
        <f t="shared" si="50"/>
        <v>0</v>
      </c>
      <c r="BG198" s="101">
        <f t="shared" si="51"/>
        <v>0</v>
      </c>
      <c r="BH198" s="101">
        <f t="shared" si="52"/>
        <v>0</v>
      </c>
      <c r="BI198" s="101">
        <f t="shared" si="53"/>
        <v>0</v>
      </c>
      <c r="BJ198" s="13" t="s">
        <v>153</v>
      </c>
      <c r="BK198" s="164">
        <f t="shared" si="54"/>
        <v>0</v>
      </c>
      <c r="BL198" s="13" t="s">
        <v>179</v>
      </c>
      <c r="BM198" s="13" t="s">
        <v>451</v>
      </c>
    </row>
    <row r="199" spans="2:65" s="1" customFormat="1" ht="22.5" customHeight="1">
      <c r="B199" s="126"/>
      <c r="C199" s="156" t="s">
        <v>451</v>
      </c>
      <c r="D199" s="156" t="s">
        <v>175</v>
      </c>
      <c r="E199" s="157" t="s">
        <v>661</v>
      </c>
      <c r="F199" s="241" t="s">
        <v>662</v>
      </c>
      <c r="G199" s="242"/>
      <c r="H199" s="242"/>
      <c r="I199" s="242"/>
      <c r="J199" s="158" t="s">
        <v>235</v>
      </c>
      <c r="K199" s="159">
        <v>25</v>
      </c>
      <c r="L199" s="243">
        <v>0</v>
      </c>
      <c r="M199" s="242"/>
      <c r="N199" s="244">
        <f t="shared" si="45"/>
        <v>0</v>
      </c>
      <c r="O199" s="242"/>
      <c r="P199" s="242"/>
      <c r="Q199" s="242"/>
      <c r="R199" s="128"/>
      <c r="T199" s="161" t="s">
        <v>18</v>
      </c>
      <c r="U199" s="39" t="s">
        <v>43</v>
      </c>
      <c r="V199" s="31"/>
      <c r="W199" s="162">
        <f t="shared" si="46"/>
        <v>0</v>
      </c>
      <c r="X199" s="162">
        <v>0</v>
      </c>
      <c r="Y199" s="162">
        <f t="shared" si="47"/>
        <v>0</v>
      </c>
      <c r="Z199" s="162">
        <v>0</v>
      </c>
      <c r="AA199" s="163">
        <f t="shared" si="48"/>
        <v>0</v>
      </c>
      <c r="AR199" s="13" t="s">
        <v>179</v>
      </c>
      <c r="AT199" s="13" t="s">
        <v>175</v>
      </c>
      <c r="AU199" s="13" t="s">
        <v>153</v>
      </c>
      <c r="AY199" s="13" t="s">
        <v>174</v>
      </c>
      <c r="BE199" s="101">
        <f t="shared" si="49"/>
        <v>0</v>
      </c>
      <c r="BF199" s="101">
        <f t="shared" si="50"/>
        <v>0</v>
      </c>
      <c r="BG199" s="101">
        <f t="shared" si="51"/>
        <v>0</v>
      </c>
      <c r="BH199" s="101">
        <f t="shared" si="52"/>
        <v>0</v>
      </c>
      <c r="BI199" s="101">
        <f t="shared" si="53"/>
        <v>0</v>
      </c>
      <c r="BJ199" s="13" t="s">
        <v>153</v>
      </c>
      <c r="BK199" s="164">
        <f t="shared" si="54"/>
        <v>0</v>
      </c>
      <c r="BL199" s="13" t="s">
        <v>179</v>
      </c>
      <c r="BM199" s="13" t="s">
        <v>455</v>
      </c>
    </row>
    <row r="200" spans="2:65" s="1" customFormat="1" ht="31.5" customHeight="1">
      <c r="B200" s="126"/>
      <c r="C200" s="156" t="s">
        <v>455</v>
      </c>
      <c r="D200" s="156" t="s">
        <v>175</v>
      </c>
      <c r="E200" s="157" t="s">
        <v>663</v>
      </c>
      <c r="F200" s="241" t="s">
        <v>664</v>
      </c>
      <c r="G200" s="242"/>
      <c r="H200" s="242"/>
      <c r="I200" s="242"/>
      <c r="J200" s="158" t="s">
        <v>235</v>
      </c>
      <c r="K200" s="159">
        <v>12</v>
      </c>
      <c r="L200" s="243">
        <v>0</v>
      </c>
      <c r="M200" s="242"/>
      <c r="N200" s="244">
        <f t="shared" si="45"/>
        <v>0</v>
      </c>
      <c r="O200" s="242"/>
      <c r="P200" s="242"/>
      <c r="Q200" s="242"/>
      <c r="R200" s="128"/>
      <c r="T200" s="161" t="s">
        <v>18</v>
      </c>
      <c r="U200" s="39" t="s">
        <v>43</v>
      </c>
      <c r="V200" s="31"/>
      <c r="W200" s="162">
        <f t="shared" si="46"/>
        <v>0</v>
      </c>
      <c r="X200" s="162">
        <v>0</v>
      </c>
      <c r="Y200" s="162">
        <f t="shared" si="47"/>
        <v>0</v>
      </c>
      <c r="Z200" s="162">
        <v>0</v>
      </c>
      <c r="AA200" s="163">
        <f t="shared" si="48"/>
        <v>0</v>
      </c>
      <c r="AR200" s="13" t="s">
        <v>179</v>
      </c>
      <c r="AT200" s="13" t="s">
        <v>175</v>
      </c>
      <c r="AU200" s="13" t="s">
        <v>153</v>
      </c>
      <c r="AY200" s="13" t="s">
        <v>174</v>
      </c>
      <c r="BE200" s="101">
        <f t="shared" si="49"/>
        <v>0</v>
      </c>
      <c r="BF200" s="101">
        <f t="shared" si="50"/>
        <v>0</v>
      </c>
      <c r="BG200" s="101">
        <f t="shared" si="51"/>
        <v>0</v>
      </c>
      <c r="BH200" s="101">
        <f t="shared" si="52"/>
        <v>0</v>
      </c>
      <c r="BI200" s="101">
        <f t="shared" si="53"/>
        <v>0</v>
      </c>
      <c r="BJ200" s="13" t="s">
        <v>153</v>
      </c>
      <c r="BK200" s="164">
        <f t="shared" si="54"/>
        <v>0</v>
      </c>
      <c r="BL200" s="13" t="s">
        <v>179</v>
      </c>
      <c r="BM200" s="13" t="s">
        <v>459</v>
      </c>
    </row>
    <row r="201" spans="2:65" s="1" customFormat="1" ht="22.5" customHeight="1">
      <c r="B201" s="126"/>
      <c r="C201" s="156" t="s">
        <v>459</v>
      </c>
      <c r="D201" s="156" t="s">
        <v>175</v>
      </c>
      <c r="E201" s="157" t="s">
        <v>665</v>
      </c>
      <c r="F201" s="241" t="s">
        <v>666</v>
      </c>
      <c r="G201" s="242"/>
      <c r="H201" s="242"/>
      <c r="I201" s="242"/>
      <c r="J201" s="158" t="s">
        <v>235</v>
      </c>
      <c r="K201" s="159">
        <v>2</v>
      </c>
      <c r="L201" s="243">
        <v>0</v>
      </c>
      <c r="M201" s="242"/>
      <c r="N201" s="244">
        <f t="shared" si="45"/>
        <v>0</v>
      </c>
      <c r="O201" s="242"/>
      <c r="P201" s="242"/>
      <c r="Q201" s="242"/>
      <c r="R201" s="128"/>
      <c r="T201" s="161" t="s">
        <v>18</v>
      </c>
      <c r="U201" s="39" t="s">
        <v>43</v>
      </c>
      <c r="V201" s="31"/>
      <c r="W201" s="162">
        <f t="shared" si="46"/>
        <v>0</v>
      </c>
      <c r="X201" s="162">
        <v>0</v>
      </c>
      <c r="Y201" s="162">
        <f t="shared" si="47"/>
        <v>0</v>
      </c>
      <c r="Z201" s="162">
        <v>0</v>
      </c>
      <c r="AA201" s="163">
        <f t="shared" si="48"/>
        <v>0</v>
      </c>
      <c r="AR201" s="13" t="s">
        <v>179</v>
      </c>
      <c r="AT201" s="13" t="s">
        <v>175</v>
      </c>
      <c r="AU201" s="13" t="s">
        <v>153</v>
      </c>
      <c r="AY201" s="13" t="s">
        <v>174</v>
      </c>
      <c r="BE201" s="101">
        <f t="shared" si="49"/>
        <v>0</v>
      </c>
      <c r="BF201" s="101">
        <f t="shared" si="50"/>
        <v>0</v>
      </c>
      <c r="BG201" s="101">
        <f t="shared" si="51"/>
        <v>0</v>
      </c>
      <c r="BH201" s="101">
        <f t="shared" si="52"/>
        <v>0</v>
      </c>
      <c r="BI201" s="101">
        <f t="shared" si="53"/>
        <v>0</v>
      </c>
      <c r="BJ201" s="13" t="s">
        <v>153</v>
      </c>
      <c r="BK201" s="164">
        <f t="shared" si="54"/>
        <v>0</v>
      </c>
      <c r="BL201" s="13" t="s">
        <v>179</v>
      </c>
      <c r="BM201" s="13" t="s">
        <v>463</v>
      </c>
    </row>
    <row r="202" spans="2:65" s="1" customFormat="1" ht="31.5" customHeight="1">
      <c r="B202" s="126"/>
      <c r="C202" s="156" t="s">
        <v>463</v>
      </c>
      <c r="D202" s="156" t="s">
        <v>175</v>
      </c>
      <c r="E202" s="157" t="s">
        <v>667</v>
      </c>
      <c r="F202" s="241" t="s">
        <v>668</v>
      </c>
      <c r="G202" s="242"/>
      <c r="H202" s="242"/>
      <c r="I202" s="242"/>
      <c r="J202" s="158" t="s">
        <v>235</v>
      </c>
      <c r="K202" s="159">
        <v>2</v>
      </c>
      <c r="L202" s="243">
        <v>0</v>
      </c>
      <c r="M202" s="242"/>
      <c r="N202" s="244">
        <f t="shared" si="45"/>
        <v>0</v>
      </c>
      <c r="O202" s="242"/>
      <c r="P202" s="242"/>
      <c r="Q202" s="242"/>
      <c r="R202" s="128"/>
      <c r="T202" s="161" t="s">
        <v>18</v>
      </c>
      <c r="U202" s="39" t="s">
        <v>43</v>
      </c>
      <c r="V202" s="31"/>
      <c r="W202" s="162">
        <f t="shared" si="46"/>
        <v>0</v>
      </c>
      <c r="X202" s="162">
        <v>0</v>
      </c>
      <c r="Y202" s="162">
        <f t="shared" si="47"/>
        <v>0</v>
      </c>
      <c r="Z202" s="162">
        <v>0</v>
      </c>
      <c r="AA202" s="163">
        <f t="shared" si="48"/>
        <v>0</v>
      </c>
      <c r="AR202" s="13" t="s">
        <v>179</v>
      </c>
      <c r="AT202" s="13" t="s">
        <v>175</v>
      </c>
      <c r="AU202" s="13" t="s">
        <v>153</v>
      </c>
      <c r="AY202" s="13" t="s">
        <v>174</v>
      </c>
      <c r="BE202" s="101">
        <f t="shared" si="49"/>
        <v>0</v>
      </c>
      <c r="BF202" s="101">
        <f t="shared" si="50"/>
        <v>0</v>
      </c>
      <c r="BG202" s="101">
        <f t="shared" si="51"/>
        <v>0</v>
      </c>
      <c r="BH202" s="101">
        <f t="shared" si="52"/>
        <v>0</v>
      </c>
      <c r="BI202" s="101">
        <f t="shared" si="53"/>
        <v>0</v>
      </c>
      <c r="BJ202" s="13" t="s">
        <v>153</v>
      </c>
      <c r="BK202" s="164">
        <f t="shared" si="54"/>
        <v>0</v>
      </c>
      <c r="BL202" s="13" t="s">
        <v>179</v>
      </c>
      <c r="BM202" s="13" t="s">
        <v>467</v>
      </c>
    </row>
    <row r="203" spans="2:65" s="1" customFormat="1" ht="31.5" customHeight="1">
      <c r="B203" s="126"/>
      <c r="C203" s="156" t="s">
        <v>467</v>
      </c>
      <c r="D203" s="156" t="s">
        <v>175</v>
      </c>
      <c r="E203" s="157" t="s">
        <v>669</v>
      </c>
      <c r="F203" s="241" t="s">
        <v>670</v>
      </c>
      <c r="G203" s="242"/>
      <c r="H203" s="242"/>
      <c r="I203" s="242"/>
      <c r="J203" s="158" t="s">
        <v>350</v>
      </c>
      <c r="K203" s="159">
        <v>26</v>
      </c>
      <c r="L203" s="243">
        <v>0</v>
      </c>
      <c r="M203" s="242"/>
      <c r="N203" s="244">
        <f t="shared" si="45"/>
        <v>0</v>
      </c>
      <c r="O203" s="242"/>
      <c r="P203" s="242"/>
      <c r="Q203" s="242"/>
      <c r="R203" s="128"/>
      <c r="T203" s="161" t="s">
        <v>18</v>
      </c>
      <c r="U203" s="39" t="s">
        <v>43</v>
      </c>
      <c r="V203" s="31"/>
      <c r="W203" s="162">
        <f t="shared" si="46"/>
        <v>0</v>
      </c>
      <c r="X203" s="162">
        <v>0</v>
      </c>
      <c r="Y203" s="162">
        <f t="shared" si="47"/>
        <v>0</v>
      </c>
      <c r="Z203" s="162">
        <v>0</v>
      </c>
      <c r="AA203" s="163">
        <f t="shared" si="48"/>
        <v>0</v>
      </c>
      <c r="AR203" s="13" t="s">
        <v>179</v>
      </c>
      <c r="AT203" s="13" t="s">
        <v>175</v>
      </c>
      <c r="AU203" s="13" t="s">
        <v>153</v>
      </c>
      <c r="AY203" s="13" t="s">
        <v>174</v>
      </c>
      <c r="BE203" s="101">
        <f t="shared" si="49"/>
        <v>0</v>
      </c>
      <c r="BF203" s="101">
        <f t="shared" si="50"/>
        <v>0</v>
      </c>
      <c r="BG203" s="101">
        <f t="shared" si="51"/>
        <v>0</v>
      </c>
      <c r="BH203" s="101">
        <f t="shared" si="52"/>
        <v>0</v>
      </c>
      <c r="BI203" s="101">
        <f t="shared" si="53"/>
        <v>0</v>
      </c>
      <c r="BJ203" s="13" t="s">
        <v>153</v>
      </c>
      <c r="BK203" s="164">
        <f t="shared" si="54"/>
        <v>0</v>
      </c>
      <c r="BL203" s="13" t="s">
        <v>179</v>
      </c>
      <c r="BM203" s="13" t="s">
        <v>471</v>
      </c>
    </row>
    <row r="204" spans="2:65" s="1" customFormat="1" ht="44.25" customHeight="1">
      <c r="B204" s="126"/>
      <c r="C204" s="156" t="s">
        <v>471</v>
      </c>
      <c r="D204" s="156" t="s">
        <v>175</v>
      </c>
      <c r="E204" s="157" t="s">
        <v>671</v>
      </c>
      <c r="F204" s="241" t="s">
        <v>672</v>
      </c>
      <c r="G204" s="242"/>
      <c r="H204" s="242"/>
      <c r="I204" s="242"/>
      <c r="J204" s="158" t="s">
        <v>350</v>
      </c>
      <c r="K204" s="159">
        <v>26</v>
      </c>
      <c r="L204" s="243">
        <v>0</v>
      </c>
      <c r="M204" s="242"/>
      <c r="N204" s="244">
        <f t="shared" si="45"/>
        <v>0</v>
      </c>
      <c r="O204" s="242"/>
      <c r="P204" s="242"/>
      <c r="Q204" s="242"/>
      <c r="R204" s="128"/>
      <c r="T204" s="161" t="s">
        <v>18</v>
      </c>
      <c r="U204" s="39" t="s">
        <v>43</v>
      </c>
      <c r="V204" s="31"/>
      <c r="W204" s="162">
        <f t="shared" si="46"/>
        <v>0</v>
      </c>
      <c r="X204" s="162">
        <v>0</v>
      </c>
      <c r="Y204" s="162">
        <f t="shared" si="47"/>
        <v>0</v>
      </c>
      <c r="Z204" s="162">
        <v>0</v>
      </c>
      <c r="AA204" s="163">
        <f t="shared" si="48"/>
        <v>0</v>
      </c>
      <c r="AR204" s="13" t="s">
        <v>179</v>
      </c>
      <c r="AT204" s="13" t="s">
        <v>175</v>
      </c>
      <c r="AU204" s="13" t="s">
        <v>153</v>
      </c>
      <c r="AY204" s="13" t="s">
        <v>174</v>
      </c>
      <c r="BE204" s="101">
        <f t="shared" si="49"/>
        <v>0</v>
      </c>
      <c r="BF204" s="101">
        <f t="shared" si="50"/>
        <v>0</v>
      </c>
      <c r="BG204" s="101">
        <f t="shared" si="51"/>
        <v>0</v>
      </c>
      <c r="BH204" s="101">
        <f t="shared" si="52"/>
        <v>0</v>
      </c>
      <c r="BI204" s="101">
        <f t="shared" si="53"/>
        <v>0</v>
      </c>
      <c r="BJ204" s="13" t="s">
        <v>153</v>
      </c>
      <c r="BK204" s="164">
        <f t="shared" si="54"/>
        <v>0</v>
      </c>
      <c r="BL204" s="13" t="s">
        <v>179</v>
      </c>
      <c r="BM204" s="13" t="s">
        <v>475</v>
      </c>
    </row>
    <row r="205" spans="2:65" s="1" customFormat="1" ht="22.5" customHeight="1">
      <c r="B205" s="126"/>
      <c r="C205" s="156" t="s">
        <v>475</v>
      </c>
      <c r="D205" s="156" t="s">
        <v>175</v>
      </c>
      <c r="E205" s="157" t="s">
        <v>589</v>
      </c>
      <c r="F205" s="241" t="s">
        <v>590</v>
      </c>
      <c r="G205" s="242"/>
      <c r="H205" s="242"/>
      <c r="I205" s="242"/>
      <c r="J205" s="158" t="s">
        <v>591</v>
      </c>
      <c r="K205" s="159">
        <v>1</v>
      </c>
      <c r="L205" s="243">
        <v>0</v>
      </c>
      <c r="M205" s="242"/>
      <c r="N205" s="244">
        <f t="shared" si="45"/>
        <v>0</v>
      </c>
      <c r="O205" s="242"/>
      <c r="P205" s="242"/>
      <c r="Q205" s="242"/>
      <c r="R205" s="128"/>
      <c r="T205" s="161" t="s">
        <v>18</v>
      </c>
      <c r="U205" s="39" t="s">
        <v>43</v>
      </c>
      <c r="V205" s="31"/>
      <c r="W205" s="162">
        <f t="shared" si="46"/>
        <v>0</v>
      </c>
      <c r="X205" s="162">
        <v>0</v>
      </c>
      <c r="Y205" s="162">
        <f t="shared" si="47"/>
        <v>0</v>
      </c>
      <c r="Z205" s="162">
        <v>0</v>
      </c>
      <c r="AA205" s="163">
        <f t="shared" si="48"/>
        <v>0</v>
      </c>
      <c r="AR205" s="13" t="s">
        <v>179</v>
      </c>
      <c r="AT205" s="13" t="s">
        <v>175</v>
      </c>
      <c r="AU205" s="13" t="s">
        <v>153</v>
      </c>
      <c r="AY205" s="13" t="s">
        <v>174</v>
      </c>
      <c r="BE205" s="101">
        <f t="shared" si="49"/>
        <v>0</v>
      </c>
      <c r="BF205" s="101">
        <f t="shared" si="50"/>
        <v>0</v>
      </c>
      <c r="BG205" s="101">
        <f t="shared" si="51"/>
        <v>0</v>
      </c>
      <c r="BH205" s="101">
        <f t="shared" si="52"/>
        <v>0</v>
      </c>
      <c r="BI205" s="101">
        <f t="shared" si="53"/>
        <v>0</v>
      </c>
      <c r="BJ205" s="13" t="s">
        <v>153</v>
      </c>
      <c r="BK205" s="164">
        <f t="shared" si="54"/>
        <v>0</v>
      </c>
      <c r="BL205" s="13" t="s">
        <v>179</v>
      </c>
      <c r="BM205" s="13" t="s">
        <v>483</v>
      </c>
    </row>
    <row r="206" spans="2:65" s="1" customFormat="1" ht="22.5" customHeight="1">
      <c r="B206" s="126"/>
      <c r="C206" s="156" t="s">
        <v>479</v>
      </c>
      <c r="D206" s="156" t="s">
        <v>175</v>
      </c>
      <c r="E206" s="157" t="s">
        <v>592</v>
      </c>
      <c r="F206" s="241" t="s">
        <v>593</v>
      </c>
      <c r="G206" s="242"/>
      <c r="H206" s="242"/>
      <c r="I206" s="242"/>
      <c r="J206" s="158" t="s">
        <v>277</v>
      </c>
      <c r="K206" s="160">
        <v>0</v>
      </c>
      <c r="L206" s="243">
        <v>0</v>
      </c>
      <c r="M206" s="242"/>
      <c r="N206" s="244">
        <f t="shared" si="45"/>
        <v>0</v>
      </c>
      <c r="O206" s="242"/>
      <c r="P206" s="242"/>
      <c r="Q206" s="242"/>
      <c r="R206" s="128"/>
      <c r="T206" s="161" t="s">
        <v>18</v>
      </c>
      <c r="U206" s="39" t="s">
        <v>43</v>
      </c>
      <c r="V206" s="31"/>
      <c r="W206" s="162">
        <f t="shared" si="46"/>
        <v>0</v>
      </c>
      <c r="X206" s="162">
        <v>0</v>
      </c>
      <c r="Y206" s="162">
        <f t="shared" si="47"/>
        <v>0</v>
      </c>
      <c r="Z206" s="162">
        <v>0</v>
      </c>
      <c r="AA206" s="163">
        <f t="shared" si="48"/>
        <v>0</v>
      </c>
      <c r="AR206" s="13" t="s">
        <v>179</v>
      </c>
      <c r="AT206" s="13" t="s">
        <v>175</v>
      </c>
      <c r="AU206" s="13" t="s">
        <v>153</v>
      </c>
      <c r="AY206" s="13" t="s">
        <v>174</v>
      </c>
      <c r="BE206" s="101">
        <f t="shared" si="49"/>
        <v>0</v>
      </c>
      <c r="BF206" s="101">
        <f t="shared" si="50"/>
        <v>0</v>
      </c>
      <c r="BG206" s="101">
        <f t="shared" si="51"/>
        <v>0</v>
      </c>
      <c r="BH206" s="101">
        <f t="shared" si="52"/>
        <v>0</v>
      </c>
      <c r="BI206" s="101">
        <f t="shared" si="53"/>
        <v>0</v>
      </c>
      <c r="BJ206" s="13" t="s">
        <v>153</v>
      </c>
      <c r="BK206" s="164">
        <f t="shared" si="54"/>
        <v>0</v>
      </c>
      <c r="BL206" s="13" t="s">
        <v>179</v>
      </c>
      <c r="BM206" s="13" t="s">
        <v>487</v>
      </c>
    </row>
    <row r="207" spans="2:63" s="9" customFormat="1" ht="29.25" customHeight="1">
      <c r="B207" s="145"/>
      <c r="C207" s="146"/>
      <c r="D207" s="155" t="s">
        <v>536</v>
      </c>
      <c r="E207" s="155"/>
      <c r="F207" s="155"/>
      <c r="G207" s="155"/>
      <c r="H207" s="155"/>
      <c r="I207" s="155"/>
      <c r="J207" s="155"/>
      <c r="K207" s="155"/>
      <c r="L207" s="155"/>
      <c r="M207" s="155"/>
      <c r="N207" s="259">
        <f>BK207</f>
        <v>0</v>
      </c>
      <c r="O207" s="260"/>
      <c r="P207" s="260"/>
      <c r="Q207" s="260"/>
      <c r="R207" s="148"/>
      <c r="T207" s="149"/>
      <c r="U207" s="146"/>
      <c r="V207" s="146"/>
      <c r="W207" s="150">
        <f>SUM(W208:W222)</f>
        <v>0</v>
      </c>
      <c r="X207" s="146"/>
      <c r="Y207" s="150">
        <f>SUM(Y208:Y222)</f>
        <v>0</v>
      </c>
      <c r="Z207" s="146"/>
      <c r="AA207" s="151">
        <f>SUM(AA208:AA222)</f>
        <v>0</v>
      </c>
      <c r="AR207" s="152" t="s">
        <v>83</v>
      </c>
      <c r="AT207" s="153" t="s">
        <v>75</v>
      </c>
      <c r="AU207" s="153" t="s">
        <v>83</v>
      </c>
      <c r="AY207" s="152" t="s">
        <v>174</v>
      </c>
      <c r="BK207" s="154">
        <f>SUM(BK208:BK222)</f>
        <v>0</v>
      </c>
    </row>
    <row r="208" spans="2:65" s="1" customFormat="1" ht="31.5" customHeight="1">
      <c r="B208" s="126"/>
      <c r="C208" s="165" t="s">
        <v>483</v>
      </c>
      <c r="D208" s="165" t="s">
        <v>242</v>
      </c>
      <c r="E208" s="166" t="s">
        <v>673</v>
      </c>
      <c r="F208" s="248" t="s">
        <v>674</v>
      </c>
      <c r="G208" s="249"/>
      <c r="H208" s="249"/>
      <c r="I208" s="249"/>
      <c r="J208" s="167" t="s">
        <v>350</v>
      </c>
      <c r="K208" s="168">
        <v>36</v>
      </c>
      <c r="L208" s="250">
        <v>0</v>
      </c>
      <c r="M208" s="249"/>
      <c r="N208" s="251">
        <f aca="true" t="shared" si="55" ref="N208:N222">ROUND(L208*K208,3)</f>
        <v>0</v>
      </c>
      <c r="O208" s="242"/>
      <c r="P208" s="242"/>
      <c r="Q208" s="242"/>
      <c r="R208" s="128"/>
      <c r="T208" s="161" t="s">
        <v>18</v>
      </c>
      <c r="U208" s="39" t="s">
        <v>43</v>
      </c>
      <c r="V208" s="31"/>
      <c r="W208" s="162">
        <f aca="true" t="shared" si="56" ref="W208:W222">V208*K208</f>
        <v>0</v>
      </c>
      <c r="X208" s="162">
        <v>0</v>
      </c>
      <c r="Y208" s="162">
        <f aca="true" t="shared" si="57" ref="Y208:Y222">X208*K208</f>
        <v>0</v>
      </c>
      <c r="Z208" s="162">
        <v>0</v>
      </c>
      <c r="AA208" s="163">
        <f aca="true" t="shared" si="58" ref="AA208:AA222">Z208*K208</f>
        <v>0</v>
      </c>
      <c r="AR208" s="13" t="s">
        <v>203</v>
      </c>
      <c r="AT208" s="13" t="s">
        <v>242</v>
      </c>
      <c r="AU208" s="13" t="s">
        <v>153</v>
      </c>
      <c r="AY208" s="13" t="s">
        <v>174</v>
      </c>
      <c r="BE208" s="101">
        <f aca="true" t="shared" si="59" ref="BE208:BE222">IF(U208="základná",N208,0)</f>
        <v>0</v>
      </c>
      <c r="BF208" s="101">
        <f aca="true" t="shared" si="60" ref="BF208:BF222">IF(U208="znížená",N208,0)</f>
        <v>0</v>
      </c>
      <c r="BG208" s="101">
        <f aca="true" t="shared" si="61" ref="BG208:BG222">IF(U208="zákl. prenesená",N208,0)</f>
        <v>0</v>
      </c>
      <c r="BH208" s="101">
        <f aca="true" t="shared" si="62" ref="BH208:BH222">IF(U208="zníž. prenesená",N208,0)</f>
        <v>0</v>
      </c>
      <c r="BI208" s="101">
        <f aca="true" t="shared" si="63" ref="BI208:BI222">IF(U208="nulová",N208,0)</f>
        <v>0</v>
      </c>
      <c r="BJ208" s="13" t="s">
        <v>153</v>
      </c>
      <c r="BK208" s="164">
        <f aca="true" t="shared" si="64" ref="BK208:BK222">ROUND(L208*K208,3)</f>
        <v>0</v>
      </c>
      <c r="BL208" s="13" t="s">
        <v>179</v>
      </c>
      <c r="BM208" s="13" t="s">
        <v>491</v>
      </c>
    </row>
    <row r="209" spans="2:65" s="1" customFormat="1" ht="31.5" customHeight="1">
      <c r="B209" s="126"/>
      <c r="C209" s="165" t="s">
        <v>487</v>
      </c>
      <c r="D209" s="165" t="s">
        <v>242</v>
      </c>
      <c r="E209" s="166" t="s">
        <v>675</v>
      </c>
      <c r="F209" s="248" t="s">
        <v>676</v>
      </c>
      <c r="G209" s="249"/>
      <c r="H209" s="249"/>
      <c r="I209" s="249"/>
      <c r="J209" s="167" t="s">
        <v>350</v>
      </c>
      <c r="K209" s="168">
        <v>30</v>
      </c>
      <c r="L209" s="250">
        <v>0</v>
      </c>
      <c r="M209" s="249"/>
      <c r="N209" s="251">
        <f t="shared" si="55"/>
        <v>0</v>
      </c>
      <c r="O209" s="242"/>
      <c r="P209" s="242"/>
      <c r="Q209" s="242"/>
      <c r="R209" s="128"/>
      <c r="T209" s="161" t="s">
        <v>18</v>
      </c>
      <c r="U209" s="39" t="s">
        <v>43</v>
      </c>
      <c r="V209" s="31"/>
      <c r="W209" s="162">
        <f t="shared" si="56"/>
        <v>0</v>
      </c>
      <c r="X209" s="162">
        <v>0</v>
      </c>
      <c r="Y209" s="162">
        <f t="shared" si="57"/>
        <v>0</v>
      </c>
      <c r="Z209" s="162">
        <v>0</v>
      </c>
      <c r="AA209" s="163">
        <f t="shared" si="58"/>
        <v>0</v>
      </c>
      <c r="AR209" s="13" t="s">
        <v>203</v>
      </c>
      <c r="AT209" s="13" t="s">
        <v>242</v>
      </c>
      <c r="AU209" s="13" t="s">
        <v>153</v>
      </c>
      <c r="AY209" s="13" t="s">
        <v>174</v>
      </c>
      <c r="BE209" s="101">
        <f t="shared" si="59"/>
        <v>0</v>
      </c>
      <c r="BF209" s="101">
        <f t="shared" si="60"/>
        <v>0</v>
      </c>
      <c r="BG209" s="101">
        <f t="shared" si="61"/>
        <v>0</v>
      </c>
      <c r="BH209" s="101">
        <f t="shared" si="62"/>
        <v>0</v>
      </c>
      <c r="BI209" s="101">
        <f t="shared" si="63"/>
        <v>0</v>
      </c>
      <c r="BJ209" s="13" t="s">
        <v>153</v>
      </c>
      <c r="BK209" s="164">
        <f t="shared" si="64"/>
        <v>0</v>
      </c>
      <c r="BL209" s="13" t="s">
        <v>179</v>
      </c>
      <c r="BM209" s="13" t="s">
        <v>495</v>
      </c>
    </row>
    <row r="210" spans="2:65" s="1" customFormat="1" ht="31.5" customHeight="1">
      <c r="B210" s="126"/>
      <c r="C210" s="165" t="s">
        <v>491</v>
      </c>
      <c r="D210" s="165" t="s">
        <v>242</v>
      </c>
      <c r="E210" s="166" t="s">
        <v>677</v>
      </c>
      <c r="F210" s="248" t="s">
        <v>678</v>
      </c>
      <c r="G210" s="249"/>
      <c r="H210" s="249"/>
      <c r="I210" s="249"/>
      <c r="J210" s="167" t="s">
        <v>350</v>
      </c>
      <c r="K210" s="168">
        <v>71</v>
      </c>
      <c r="L210" s="250">
        <v>0</v>
      </c>
      <c r="M210" s="249"/>
      <c r="N210" s="251">
        <f t="shared" si="55"/>
        <v>0</v>
      </c>
      <c r="O210" s="242"/>
      <c r="P210" s="242"/>
      <c r="Q210" s="242"/>
      <c r="R210" s="128"/>
      <c r="T210" s="161" t="s">
        <v>18</v>
      </c>
      <c r="U210" s="39" t="s">
        <v>43</v>
      </c>
      <c r="V210" s="31"/>
      <c r="W210" s="162">
        <f t="shared" si="56"/>
        <v>0</v>
      </c>
      <c r="X210" s="162">
        <v>0</v>
      </c>
      <c r="Y210" s="162">
        <f t="shared" si="57"/>
        <v>0</v>
      </c>
      <c r="Z210" s="162">
        <v>0</v>
      </c>
      <c r="AA210" s="163">
        <f t="shared" si="58"/>
        <v>0</v>
      </c>
      <c r="AR210" s="13" t="s">
        <v>203</v>
      </c>
      <c r="AT210" s="13" t="s">
        <v>242</v>
      </c>
      <c r="AU210" s="13" t="s">
        <v>153</v>
      </c>
      <c r="AY210" s="13" t="s">
        <v>174</v>
      </c>
      <c r="BE210" s="101">
        <f t="shared" si="59"/>
        <v>0</v>
      </c>
      <c r="BF210" s="101">
        <f t="shared" si="60"/>
        <v>0</v>
      </c>
      <c r="BG210" s="101">
        <f t="shared" si="61"/>
        <v>0</v>
      </c>
      <c r="BH210" s="101">
        <f t="shared" si="62"/>
        <v>0</v>
      </c>
      <c r="BI210" s="101">
        <f t="shared" si="63"/>
        <v>0</v>
      </c>
      <c r="BJ210" s="13" t="s">
        <v>153</v>
      </c>
      <c r="BK210" s="164">
        <f t="shared" si="64"/>
        <v>0</v>
      </c>
      <c r="BL210" s="13" t="s">
        <v>179</v>
      </c>
      <c r="BM210" s="13" t="s">
        <v>499</v>
      </c>
    </row>
    <row r="211" spans="2:65" s="1" customFormat="1" ht="22.5" customHeight="1">
      <c r="B211" s="126"/>
      <c r="C211" s="165" t="s">
        <v>495</v>
      </c>
      <c r="D211" s="165" t="s">
        <v>242</v>
      </c>
      <c r="E211" s="166" t="s">
        <v>679</v>
      </c>
      <c r="F211" s="248" t="s">
        <v>680</v>
      </c>
      <c r="G211" s="249"/>
      <c r="H211" s="249"/>
      <c r="I211" s="249"/>
      <c r="J211" s="167" t="s">
        <v>235</v>
      </c>
      <c r="K211" s="168">
        <v>22</v>
      </c>
      <c r="L211" s="250">
        <v>0</v>
      </c>
      <c r="M211" s="249"/>
      <c r="N211" s="251">
        <f t="shared" si="55"/>
        <v>0</v>
      </c>
      <c r="O211" s="242"/>
      <c r="P211" s="242"/>
      <c r="Q211" s="242"/>
      <c r="R211" s="128"/>
      <c r="T211" s="161" t="s">
        <v>18</v>
      </c>
      <c r="U211" s="39" t="s">
        <v>43</v>
      </c>
      <c r="V211" s="31"/>
      <c r="W211" s="162">
        <f t="shared" si="56"/>
        <v>0</v>
      </c>
      <c r="X211" s="162">
        <v>0</v>
      </c>
      <c r="Y211" s="162">
        <f t="shared" si="57"/>
        <v>0</v>
      </c>
      <c r="Z211" s="162">
        <v>0</v>
      </c>
      <c r="AA211" s="163">
        <f t="shared" si="58"/>
        <v>0</v>
      </c>
      <c r="AR211" s="13" t="s">
        <v>203</v>
      </c>
      <c r="AT211" s="13" t="s">
        <v>242</v>
      </c>
      <c r="AU211" s="13" t="s">
        <v>153</v>
      </c>
      <c r="AY211" s="13" t="s">
        <v>174</v>
      </c>
      <c r="BE211" s="101">
        <f t="shared" si="59"/>
        <v>0</v>
      </c>
      <c r="BF211" s="101">
        <f t="shared" si="60"/>
        <v>0</v>
      </c>
      <c r="BG211" s="101">
        <f t="shared" si="61"/>
        <v>0</v>
      </c>
      <c r="BH211" s="101">
        <f t="shared" si="62"/>
        <v>0</v>
      </c>
      <c r="BI211" s="101">
        <f t="shared" si="63"/>
        <v>0</v>
      </c>
      <c r="BJ211" s="13" t="s">
        <v>153</v>
      </c>
      <c r="BK211" s="164">
        <f t="shared" si="64"/>
        <v>0</v>
      </c>
      <c r="BL211" s="13" t="s">
        <v>179</v>
      </c>
      <c r="BM211" s="13" t="s">
        <v>503</v>
      </c>
    </row>
    <row r="212" spans="2:65" s="1" customFormat="1" ht="22.5" customHeight="1">
      <c r="B212" s="126"/>
      <c r="C212" s="165" t="s">
        <v>499</v>
      </c>
      <c r="D212" s="165" t="s">
        <v>242</v>
      </c>
      <c r="E212" s="166" t="s">
        <v>681</v>
      </c>
      <c r="F212" s="248" t="s">
        <v>682</v>
      </c>
      <c r="G212" s="249"/>
      <c r="H212" s="249"/>
      <c r="I212" s="249"/>
      <c r="J212" s="167" t="s">
        <v>235</v>
      </c>
      <c r="K212" s="168">
        <v>6</v>
      </c>
      <c r="L212" s="250">
        <v>0</v>
      </c>
      <c r="M212" s="249"/>
      <c r="N212" s="251">
        <f t="shared" si="55"/>
        <v>0</v>
      </c>
      <c r="O212" s="242"/>
      <c r="P212" s="242"/>
      <c r="Q212" s="242"/>
      <c r="R212" s="128"/>
      <c r="T212" s="161" t="s">
        <v>18</v>
      </c>
      <c r="U212" s="39" t="s">
        <v>43</v>
      </c>
      <c r="V212" s="31"/>
      <c r="W212" s="162">
        <f t="shared" si="56"/>
        <v>0</v>
      </c>
      <c r="X212" s="162">
        <v>0</v>
      </c>
      <c r="Y212" s="162">
        <f t="shared" si="57"/>
        <v>0</v>
      </c>
      <c r="Z212" s="162">
        <v>0</v>
      </c>
      <c r="AA212" s="163">
        <f t="shared" si="58"/>
        <v>0</v>
      </c>
      <c r="AR212" s="13" t="s">
        <v>203</v>
      </c>
      <c r="AT212" s="13" t="s">
        <v>242</v>
      </c>
      <c r="AU212" s="13" t="s">
        <v>153</v>
      </c>
      <c r="AY212" s="13" t="s">
        <v>174</v>
      </c>
      <c r="BE212" s="101">
        <f t="shared" si="59"/>
        <v>0</v>
      </c>
      <c r="BF212" s="101">
        <f t="shared" si="60"/>
        <v>0</v>
      </c>
      <c r="BG212" s="101">
        <f t="shared" si="61"/>
        <v>0</v>
      </c>
      <c r="BH212" s="101">
        <f t="shared" si="62"/>
        <v>0</v>
      </c>
      <c r="BI212" s="101">
        <f t="shared" si="63"/>
        <v>0</v>
      </c>
      <c r="BJ212" s="13" t="s">
        <v>153</v>
      </c>
      <c r="BK212" s="164">
        <f t="shared" si="64"/>
        <v>0</v>
      </c>
      <c r="BL212" s="13" t="s">
        <v>179</v>
      </c>
      <c r="BM212" s="13" t="s">
        <v>507</v>
      </c>
    </row>
    <row r="213" spans="2:65" s="1" customFormat="1" ht="31.5" customHeight="1">
      <c r="B213" s="126"/>
      <c r="C213" s="165" t="s">
        <v>503</v>
      </c>
      <c r="D213" s="165" t="s">
        <v>242</v>
      </c>
      <c r="E213" s="166" t="s">
        <v>683</v>
      </c>
      <c r="F213" s="248" t="s">
        <v>684</v>
      </c>
      <c r="G213" s="249"/>
      <c r="H213" s="249"/>
      <c r="I213" s="249"/>
      <c r="J213" s="167" t="s">
        <v>235</v>
      </c>
      <c r="K213" s="168">
        <v>16</v>
      </c>
      <c r="L213" s="250">
        <v>0</v>
      </c>
      <c r="M213" s="249"/>
      <c r="N213" s="251">
        <f t="shared" si="55"/>
        <v>0</v>
      </c>
      <c r="O213" s="242"/>
      <c r="P213" s="242"/>
      <c r="Q213" s="242"/>
      <c r="R213" s="128"/>
      <c r="T213" s="161" t="s">
        <v>18</v>
      </c>
      <c r="U213" s="39" t="s">
        <v>43</v>
      </c>
      <c r="V213" s="31"/>
      <c r="W213" s="162">
        <f t="shared" si="56"/>
        <v>0</v>
      </c>
      <c r="X213" s="162">
        <v>0</v>
      </c>
      <c r="Y213" s="162">
        <f t="shared" si="57"/>
        <v>0</v>
      </c>
      <c r="Z213" s="162">
        <v>0</v>
      </c>
      <c r="AA213" s="163">
        <f t="shared" si="58"/>
        <v>0</v>
      </c>
      <c r="AR213" s="13" t="s">
        <v>203</v>
      </c>
      <c r="AT213" s="13" t="s">
        <v>242</v>
      </c>
      <c r="AU213" s="13" t="s">
        <v>153</v>
      </c>
      <c r="AY213" s="13" t="s">
        <v>174</v>
      </c>
      <c r="BE213" s="101">
        <f t="shared" si="59"/>
        <v>0</v>
      </c>
      <c r="BF213" s="101">
        <f t="shared" si="60"/>
        <v>0</v>
      </c>
      <c r="BG213" s="101">
        <f t="shared" si="61"/>
        <v>0</v>
      </c>
      <c r="BH213" s="101">
        <f t="shared" si="62"/>
        <v>0</v>
      </c>
      <c r="BI213" s="101">
        <f t="shared" si="63"/>
        <v>0</v>
      </c>
      <c r="BJ213" s="13" t="s">
        <v>153</v>
      </c>
      <c r="BK213" s="164">
        <f t="shared" si="64"/>
        <v>0</v>
      </c>
      <c r="BL213" s="13" t="s">
        <v>179</v>
      </c>
      <c r="BM213" s="13" t="s">
        <v>511</v>
      </c>
    </row>
    <row r="214" spans="2:65" s="1" customFormat="1" ht="31.5" customHeight="1">
      <c r="B214" s="126"/>
      <c r="C214" s="165" t="s">
        <v>507</v>
      </c>
      <c r="D214" s="165" t="s">
        <v>242</v>
      </c>
      <c r="E214" s="166" t="s">
        <v>685</v>
      </c>
      <c r="F214" s="248" t="s">
        <v>686</v>
      </c>
      <c r="G214" s="249"/>
      <c r="H214" s="249"/>
      <c r="I214" s="249"/>
      <c r="J214" s="167" t="s">
        <v>235</v>
      </c>
      <c r="K214" s="168">
        <v>5</v>
      </c>
      <c r="L214" s="250">
        <v>0</v>
      </c>
      <c r="M214" s="249"/>
      <c r="N214" s="251">
        <f t="shared" si="55"/>
        <v>0</v>
      </c>
      <c r="O214" s="242"/>
      <c r="P214" s="242"/>
      <c r="Q214" s="242"/>
      <c r="R214" s="128"/>
      <c r="T214" s="161" t="s">
        <v>18</v>
      </c>
      <c r="U214" s="39" t="s">
        <v>43</v>
      </c>
      <c r="V214" s="31"/>
      <c r="W214" s="162">
        <f t="shared" si="56"/>
        <v>0</v>
      </c>
      <c r="X214" s="162">
        <v>0</v>
      </c>
      <c r="Y214" s="162">
        <f t="shared" si="57"/>
        <v>0</v>
      </c>
      <c r="Z214" s="162">
        <v>0</v>
      </c>
      <c r="AA214" s="163">
        <f t="shared" si="58"/>
        <v>0</v>
      </c>
      <c r="AR214" s="13" t="s">
        <v>203</v>
      </c>
      <c r="AT214" s="13" t="s">
        <v>242</v>
      </c>
      <c r="AU214" s="13" t="s">
        <v>153</v>
      </c>
      <c r="AY214" s="13" t="s">
        <v>174</v>
      </c>
      <c r="BE214" s="101">
        <f t="shared" si="59"/>
        <v>0</v>
      </c>
      <c r="BF214" s="101">
        <f t="shared" si="60"/>
        <v>0</v>
      </c>
      <c r="BG214" s="101">
        <f t="shared" si="61"/>
        <v>0</v>
      </c>
      <c r="BH214" s="101">
        <f t="shared" si="62"/>
        <v>0</v>
      </c>
      <c r="BI214" s="101">
        <f t="shared" si="63"/>
        <v>0</v>
      </c>
      <c r="BJ214" s="13" t="s">
        <v>153</v>
      </c>
      <c r="BK214" s="164">
        <f t="shared" si="64"/>
        <v>0</v>
      </c>
      <c r="BL214" s="13" t="s">
        <v>179</v>
      </c>
      <c r="BM214" s="13" t="s">
        <v>515</v>
      </c>
    </row>
    <row r="215" spans="2:65" s="1" customFormat="1" ht="22.5" customHeight="1">
      <c r="B215" s="126"/>
      <c r="C215" s="165" t="s">
        <v>511</v>
      </c>
      <c r="D215" s="165" t="s">
        <v>242</v>
      </c>
      <c r="E215" s="166" t="s">
        <v>687</v>
      </c>
      <c r="F215" s="248" t="s">
        <v>688</v>
      </c>
      <c r="G215" s="249"/>
      <c r="H215" s="249"/>
      <c r="I215" s="249"/>
      <c r="J215" s="167" t="s">
        <v>235</v>
      </c>
      <c r="K215" s="168">
        <v>4</v>
      </c>
      <c r="L215" s="250">
        <v>0</v>
      </c>
      <c r="M215" s="249"/>
      <c r="N215" s="251">
        <f t="shared" si="55"/>
        <v>0</v>
      </c>
      <c r="O215" s="242"/>
      <c r="P215" s="242"/>
      <c r="Q215" s="242"/>
      <c r="R215" s="128"/>
      <c r="T215" s="161" t="s">
        <v>18</v>
      </c>
      <c r="U215" s="39" t="s">
        <v>43</v>
      </c>
      <c r="V215" s="31"/>
      <c r="W215" s="162">
        <f t="shared" si="56"/>
        <v>0</v>
      </c>
      <c r="X215" s="162">
        <v>0</v>
      </c>
      <c r="Y215" s="162">
        <f t="shared" si="57"/>
        <v>0</v>
      </c>
      <c r="Z215" s="162">
        <v>0</v>
      </c>
      <c r="AA215" s="163">
        <f t="shared" si="58"/>
        <v>0</v>
      </c>
      <c r="AR215" s="13" t="s">
        <v>203</v>
      </c>
      <c r="AT215" s="13" t="s">
        <v>242</v>
      </c>
      <c r="AU215" s="13" t="s">
        <v>153</v>
      </c>
      <c r="AY215" s="13" t="s">
        <v>174</v>
      </c>
      <c r="BE215" s="101">
        <f t="shared" si="59"/>
        <v>0</v>
      </c>
      <c r="BF215" s="101">
        <f t="shared" si="60"/>
        <v>0</v>
      </c>
      <c r="BG215" s="101">
        <f t="shared" si="61"/>
        <v>0</v>
      </c>
      <c r="BH215" s="101">
        <f t="shared" si="62"/>
        <v>0</v>
      </c>
      <c r="BI215" s="101">
        <f t="shared" si="63"/>
        <v>0</v>
      </c>
      <c r="BJ215" s="13" t="s">
        <v>153</v>
      </c>
      <c r="BK215" s="164">
        <f t="shared" si="64"/>
        <v>0</v>
      </c>
      <c r="BL215" s="13" t="s">
        <v>179</v>
      </c>
      <c r="BM215" s="13" t="s">
        <v>519</v>
      </c>
    </row>
    <row r="216" spans="2:65" s="1" customFormat="1" ht="44.25" customHeight="1">
      <c r="B216" s="126"/>
      <c r="C216" s="165" t="s">
        <v>515</v>
      </c>
      <c r="D216" s="165" t="s">
        <v>242</v>
      </c>
      <c r="E216" s="166" t="s">
        <v>689</v>
      </c>
      <c r="F216" s="248" t="s">
        <v>690</v>
      </c>
      <c r="G216" s="249"/>
      <c r="H216" s="249"/>
      <c r="I216" s="249"/>
      <c r="J216" s="167" t="s">
        <v>235</v>
      </c>
      <c r="K216" s="168">
        <v>6</v>
      </c>
      <c r="L216" s="250">
        <v>0</v>
      </c>
      <c r="M216" s="249"/>
      <c r="N216" s="251">
        <f t="shared" si="55"/>
        <v>0</v>
      </c>
      <c r="O216" s="242"/>
      <c r="P216" s="242"/>
      <c r="Q216" s="242"/>
      <c r="R216" s="128"/>
      <c r="T216" s="161" t="s">
        <v>18</v>
      </c>
      <c r="U216" s="39" t="s">
        <v>43</v>
      </c>
      <c r="V216" s="31"/>
      <c r="W216" s="162">
        <f t="shared" si="56"/>
        <v>0</v>
      </c>
      <c r="X216" s="162">
        <v>0</v>
      </c>
      <c r="Y216" s="162">
        <f t="shared" si="57"/>
        <v>0</v>
      </c>
      <c r="Z216" s="162">
        <v>0</v>
      </c>
      <c r="AA216" s="163">
        <f t="shared" si="58"/>
        <v>0</v>
      </c>
      <c r="AR216" s="13" t="s">
        <v>203</v>
      </c>
      <c r="AT216" s="13" t="s">
        <v>242</v>
      </c>
      <c r="AU216" s="13" t="s">
        <v>153</v>
      </c>
      <c r="AY216" s="13" t="s">
        <v>174</v>
      </c>
      <c r="BE216" s="101">
        <f t="shared" si="59"/>
        <v>0</v>
      </c>
      <c r="BF216" s="101">
        <f t="shared" si="60"/>
        <v>0</v>
      </c>
      <c r="BG216" s="101">
        <f t="shared" si="61"/>
        <v>0</v>
      </c>
      <c r="BH216" s="101">
        <f t="shared" si="62"/>
        <v>0</v>
      </c>
      <c r="BI216" s="101">
        <f t="shared" si="63"/>
        <v>0</v>
      </c>
      <c r="BJ216" s="13" t="s">
        <v>153</v>
      </c>
      <c r="BK216" s="164">
        <f t="shared" si="64"/>
        <v>0</v>
      </c>
      <c r="BL216" s="13" t="s">
        <v>179</v>
      </c>
      <c r="BM216" s="13" t="s">
        <v>523</v>
      </c>
    </row>
    <row r="217" spans="2:65" s="1" customFormat="1" ht="22.5" customHeight="1">
      <c r="B217" s="126"/>
      <c r="C217" s="165" t="s">
        <v>519</v>
      </c>
      <c r="D217" s="165" t="s">
        <v>242</v>
      </c>
      <c r="E217" s="166" t="s">
        <v>691</v>
      </c>
      <c r="F217" s="248" t="s">
        <v>692</v>
      </c>
      <c r="G217" s="249"/>
      <c r="H217" s="249"/>
      <c r="I217" s="249"/>
      <c r="J217" s="167" t="s">
        <v>235</v>
      </c>
      <c r="K217" s="168">
        <v>4</v>
      </c>
      <c r="L217" s="250">
        <v>0</v>
      </c>
      <c r="M217" s="249"/>
      <c r="N217" s="251">
        <f t="shared" si="55"/>
        <v>0</v>
      </c>
      <c r="O217" s="242"/>
      <c r="P217" s="242"/>
      <c r="Q217" s="242"/>
      <c r="R217" s="128"/>
      <c r="T217" s="161" t="s">
        <v>18</v>
      </c>
      <c r="U217" s="39" t="s">
        <v>43</v>
      </c>
      <c r="V217" s="31"/>
      <c r="W217" s="162">
        <f t="shared" si="56"/>
        <v>0</v>
      </c>
      <c r="X217" s="162">
        <v>0</v>
      </c>
      <c r="Y217" s="162">
        <f t="shared" si="57"/>
        <v>0</v>
      </c>
      <c r="Z217" s="162">
        <v>0</v>
      </c>
      <c r="AA217" s="163">
        <f t="shared" si="58"/>
        <v>0</v>
      </c>
      <c r="AR217" s="13" t="s">
        <v>203</v>
      </c>
      <c r="AT217" s="13" t="s">
        <v>242</v>
      </c>
      <c r="AU217" s="13" t="s">
        <v>153</v>
      </c>
      <c r="AY217" s="13" t="s">
        <v>174</v>
      </c>
      <c r="BE217" s="101">
        <f t="shared" si="59"/>
        <v>0</v>
      </c>
      <c r="BF217" s="101">
        <f t="shared" si="60"/>
        <v>0</v>
      </c>
      <c r="BG217" s="101">
        <f t="shared" si="61"/>
        <v>0</v>
      </c>
      <c r="BH217" s="101">
        <f t="shared" si="62"/>
        <v>0</v>
      </c>
      <c r="BI217" s="101">
        <f t="shared" si="63"/>
        <v>0</v>
      </c>
      <c r="BJ217" s="13" t="s">
        <v>153</v>
      </c>
      <c r="BK217" s="164">
        <f t="shared" si="64"/>
        <v>0</v>
      </c>
      <c r="BL217" s="13" t="s">
        <v>179</v>
      </c>
      <c r="BM217" s="13" t="s">
        <v>693</v>
      </c>
    </row>
    <row r="218" spans="2:65" s="1" customFormat="1" ht="22.5" customHeight="1">
      <c r="B218" s="126"/>
      <c r="C218" s="165" t="s">
        <v>523</v>
      </c>
      <c r="D218" s="165" t="s">
        <v>242</v>
      </c>
      <c r="E218" s="166" t="s">
        <v>694</v>
      </c>
      <c r="F218" s="248" t="s">
        <v>695</v>
      </c>
      <c r="G218" s="249"/>
      <c r="H218" s="249"/>
      <c r="I218" s="249"/>
      <c r="J218" s="167" t="s">
        <v>235</v>
      </c>
      <c r="K218" s="168">
        <v>2</v>
      </c>
      <c r="L218" s="250">
        <v>0</v>
      </c>
      <c r="M218" s="249"/>
      <c r="N218" s="251">
        <f t="shared" si="55"/>
        <v>0</v>
      </c>
      <c r="O218" s="242"/>
      <c r="P218" s="242"/>
      <c r="Q218" s="242"/>
      <c r="R218" s="128"/>
      <c r="T218" s="161" t="s">
        <v>18</v>
      </c>
      <c r="U218" s="39" t="s">
        <v>43</v>
      </c>
      <c r="V218" s="31"/>
      <c r="W218" s="162">
        <f t="shared" si="56"/>
        <v>0</v>
      </c>
      <c r="X218" s="162">
        <v>0</v>
      </c>
      <c r="Y218" s="162">
        <f t="shared" si="57"/>
        <v>0</v>
      </c>
      <c r="Z218" s="162">
        <v>0</v>
      </c>
      <c r="AA218" s="163">
        <f t="shared" si="58"/>
        <v>0</v>
      </c>
      <c r="AR218" s="13" t="s">
        <v>203</v>
      </c>
      <c r="AT218" s="13" t="s">
        <v>242</v>
      </c>
      <c r="AU218" s="13" t="s">
        <v>153</v>
      </c>
      <c r="AY218" s="13" t="s">
        <v>174</v>
      </c>
      <c r="BE218" s="101">
        <f t="shared" si="59"/>
        <v>0</v>
      </c>
      <c r="BF218" s="101">
        <f t="shared" si="60"/>
        <v>0</v>
      </c>
      <c r="BG218" s="101">
        <f t="shared" si="61"/>
        <v>0</v>
      </c>
      <c r="BH218" s="101">
        <f t="shared" si="62"/>
        <v>0</v>
      </c>
      <c r="BI218" s="101">
        <f t="shared" si="63"/>
        <v>0</v>
      </c>
      <c r="BJ218" s="13" t="s">
        <v>153</v>
      </c>
      <c r="BK218" s="164">
        <f t="shared" si="64"/>
        <v>0</v>
      </c>
      <c r="BL218" s="13" t="s">
        <v>179</v>
      </c>
      <c r="BM218" s="13" t="s">
        <v>696</v>
      </c>
    </row>
    <row r="219" spans="2:65" s="1" customFormat="1" ht="31.5" customHeight="1">
      <c r="B219" s="126"/>
      <c r="C219" s="165" t="s">
        <v>693</v>
      </c>
      <c r="D219" s="165" t="s">
        <v>242</v>
      </c>
      <c r="E219" s="166" t="s">
        <v>697</v>
      </c>
      <c r="F219" s="248" t="s">
        <v>698</v>
      </c>
      <c r="G219" s="249"/>
      <c r="H219" s="249"/>
      <c r="I219" s="249"/>
      <c r="J219" s="167" t="s">
        <v>235</v>
      </c>
      <c r="K219" s="168">
        <v>2</v>
      </c>
      <c r="L219" s="250">
        <v>0</v>
      </c>
      <c r="M219" s="249"/>
      <c r="N219" s="251">
        <f t="shared" si="55"/>
        <v>0</v>
      </c>
      <c r="O219" s="242"/>
      <c r="P219" s="242"/>
      <c r="Q219" s="242"/>
      <c r="R219" s="128"/>
      <c r="T219" s="161" t="s">
        <v>18</v>
      </c>
      <c r="U219" s="39" t="s">
        <v>43</v>
      </c>
      <c r="V219" s="31"/>
      <c r="W219" s="162">
        <f t="shared" si="56"/>
        <v>0</v>
      </c>
      <c r="X219" s="162">
        <v>0</v>
      </c>
      <c r="Y219" s="162">
        <f t="shared" si="57"/>
        <v>0</v>
      </c>
      <c r="Z219" s="162">
        <v>0</v>
      </c>
      <c r="AA219" s="163">
        <f t="shared" si="58"/>
        <v>0</v>
      </c>
      <c r="AR219" s="13" t="s">
        <v>203</v>
      </c>
      <c r="AT219" s="13" t="s">
        <v>242</v>
      </c>
      <c r="AU219" s="13" t="s">
        <v>153</v>
      </c>
      <c r="AY219" s="13" t="s">
        <v>174</v>
      </c>
      <c r="BE219" s="101">
        <f t="shared" si="59"/>
        <v>0</v>
      </c>
      <c r="BF219" s="101">
        <f t="shared" si="60"/>
        <v>0</v>
      </c>
      <c r="BG219" s="101">
        <f t="shared" si="61"/>
        <v>0</v>
      </c>
      <c r="BH219" s="101">
        <f t="shared" si="62"/>
        <v>0</v>
      </c>
      <c r="BI219" s="101">
        <f t="shared" si="63"/>
        <v>0</v>
      </c>
      <c r="BJ219" s="13" t="s">
        <v>153</v>
      </c>
      <c r="BK219" s="164">
        <f t="shared" si="64"/>
        <v>0</v>
      </c>
      <c r="BL219" s="13" t="s">
        <v>179</v>
      </c>
      <c r="BM219" s="13" t="s">
        <v>699</v>
      </c>
    </row>
    <row r="220" spans="2:65" s="1" customFormat="1" ht="31.5" customHeight="1">
      <c r="B220" s="126"/>
      <c r="C220" s="165" t="s">
        <v>696</v>
      </c>
      <c r="D220" s="165" t="s">
        <v>242</v>
      </c>
      <c r="E220" s="166" t="s">
        <v>700</v>
      </c>
      <c r="F220" s="248" t="s">
        <v>701</v>
      </c>
      <c r="G220" s="249"/>
      <c r="H220" s="249"/>
      <c r="I220" s="249"/>
      <c r="J220" s="167" t="s">
        <v>235</v>
      </c>
      <c r="K220" s="168">
        <v>2</v>
      </c>
      <c r="L220" s="250">
        <v>0</v>
      </c>
      <c r="M220" s="249"/>
      <c r="N220" s="251">
        <f t="shared" si="55"/>
        <v>0</v>
      </c>
      <c r="O220" s="242"/>
      <c r="P220" s="242"/>
      <c r="Q220" s="242"/>
      <c r="R220" s="128"/>
      <c r="T220" s="161" t="s">
        <v>18</v>
      </c>
      <c r="U220" s="39" t="s">
        <v>43</v>
      </c>
      <c r="V220" s="31"/>
      <c r="W220" s="162">
        <f t="shared" si="56"/>
        <v>0</v>
      </c>
      <c r="X220" s="162">
        <v>0</v>
      </c>
      <c r="Y220" s="162">
        <f t="shared" si="57"/>
        <v>0</v>
      </c>
      <c r="Z220" s="162">
        <v>0</v>
      </c>
      <c r="AA220" s="163">
        <f t="shared" si="58"/>
        <v>0</v>
      </c>
      <c r="AR220" s="13" t="s">
        <v>203</v>
      </c>
      <c r="AT220" s="13" t="s">
        <v>242</v>
      </c>
      <c r="AU220" s="13" t="s">
        <v>153</v>
      </c>
      <c r="AY220" s="13" t="s">
        <v>174</v>
      </c>
      <c r="BE220" s="101">
        <f t="shared" si="59"/>
        <v>0</v>
      </c>
      <c r="BF220" s="101">
        <f t="shared" si="60"/>
        <v>0</v>
      </c>
      <c r="BG220" s="101">
        <f t="shared" si="61"/>
        <v>0</v>
      </c>
      <c r="BH220" s="101">
        <f t="shared" si="62"/>
        <v>0</v>
      </c>
      <c r="BI220" s="101">
        <f t="shared" si="63"/>
        <v>0</v>
      </c>
      <c r="BJ220" s="13" t="s">
        <v>153</v>
      </c>
      <c r="BK220" s="164">
        <f t="shared" si="64"/>
        <v>0</v>
      </c>
      <c r="BL220" s="13" t="s">
        <v>179</v>
      </c>
      <c r="BM220" s="13" t="s">
        <v>702</v>
      </c>
    </row>
    <row r="221" spans="2:65" s="1" customFormat="1" ht="22.5" customHeight="1">
      <c r="B221" s="126"/>
      <c r="C221" s="165" t="s">
        <v>699</v>
      </c>
      <c r="D221" s="165" t="s">
        <v>242</v>
      </c>
      <c r="E221" s="166" t="s">
        <v>703</v>
      </c>
      <c r="F221" s="248" t="s">
        <v>704</v>
      </c>
      <c r="G221" s="249"/>
      <c r="H221" s="249"/>
      <c r="I221" s="249"/>
      <c r="J221" s="167" t="s">
        <v>235</v>
      </c>
      <c r="K221" s="168">
        <v>2</v>
      </c>
      <c r="L221" s="250">
        <v>0</v>
      </c>
      <c r="M221" s="249"/>
      <c r="N221" s="251">
        <f t="shared" si="55"/>
        <v>0</v>
      </c>
      <c r="O221" s="242"/>
      <c r="P221" s="242"/>
      <c r="Q221" s="242"/>
      <c r="R221" s="128"/>
      <c r="T221" s="161" t="s">
        <v>18</v>
      </c>
      <c r="U221" s="39" t="s">
        <v>43</v>
      </c>
      <c r="V221" s="31"/>
      <c r="W221" s="162">
        <f t="shared" si="56"/>
        <v>0</v>
      </c>
      <c r="X221" s="162">
        <v>0</v>
      </c>
      <c r="Y221" s="162">
        <f t="shared" si="57"/>
        <v>0</v>
      </c>
      <c r="Z221" s="162">
        <v>0</v>
      </c>
      <c r="AA221" s="163">
        <f t="shared" si="58"/>
        <v>0</v>
      </c>
      <c r="AR221" s="13" t="s">
        <v>203</v>
      </c>
      <c r="AT221" s="13" t="s">
        <v>242</v>
      </c>
      <c r="AU221" s="13" t="s">
        <v>153</v>
      </c>
      <c r="AY221" s="13" t="s">
        <v>174</v>
      </c>
      <c r="BE221" s="101">
        <f t="shared" si="59"/>
        <v>0</v>
      </c>
      <c r="BF221" s="101">
        <f t="shared" si="60"/>
        <v>0</v>
      </c>
      <c r="BG221" s="101">
        <f t="shared" si="61"/>
        <v>0</v>
      </c>
      <c r="BH221" s="101">
        <f t="shared" si="62"/>
        <v>0</v>
      </c>
      <c r="BI221" s="101">
        <f t="shared" si="63"/>
        <v>0</v>
      </c>
      <c r="BJ221" s="13" t="s">
        <v>153</v>
      </c>
      <c r="BK221" s="164">
        <f t="shared" si="64"/>
        <v>0</v>
      </c>
      <c r="BL221" s="13" t="s">
        <v>179</v>
      </c>
      <c r="BM221" s="13" t="s">
        <v>705</v>
      </c>
    </row>
    <row r="222" spans="2:65" s="1" customFormat="1" ht="22.5" customHeight="1">
      <c r="B222" s="126"/>
      <c r="C222" s="165" t="s">
        <v>702</v>
      </c>
      <c r="D222" s="165" t="s">
        <v>242</v>
      </c>
      <c r="E222" s="166" t="s">
        <v>634</v>
      </c>
      <c r="F222" s="248" t="s">
        <v>635</v>
      </c>
      <c r="G222" s="249"/>
      <c r="H222" s="249"/>
      <c r="I222" s="249"/>
      <c r="J222" s="167" t="s">
        <v>277</v>
      </c>
      <c r="K222" s="169">
        <v>0</v>
      </c>
      <c r="L222" s="250">
        <v>0</v>
      </c>
      <c r="M222" s="249"/>
      <c r="N222" s="251">
        <f t="shared" si="55"/>
        <v>0</v>
      </c>
      <c r="O222" s="242"/>
      <c r="P222" s="242"/>
      <c r="Q222" s="242"/>
      <c r="R222" s="128"/>
      <c r="T222" s="161" t="s">
        <v>18</v>
      </c>
      <c r="U222" s="39" t="s">
        <v>43</v>
      </c>
      <c r="V222" s="31"/>
      <c r="W222" s="162">
        <f t="shared" si="56"/>
        <v>0</v>
      </c>
      <c r="X222" s="162">
        <v>0</v>
      </c>
      <c r="Y222" s="162">
        <f t="shared" si="57"/>
        <v>0</v>
      </c>
      <c r="Z222" s="162">
        <v>0</v>
      </c>
      <c r="AA222" s="163">
        <f t="shared" si="58"/>
        <v>0</v>
      </c>
      <c r="AR222" s="13" t="s">
        <v>203</v>
      </c>
      <c r="AT222" s="13" t="s">
        <v>242</v>
      </c>
      <c r="AU222" s="13" t="s">
        <v>153</v>
      </c>
      <c r="AY222" s="13" t="s">
        <v>174</v>
      </c>
      <c r="BE222" s="101">
        <f t="shared" si="59"/>
        <v>0</v>
      </c>
      <c r="BF222" s="101">
        <f t="shared" si="60"/>
        <v>0</v>
      </c>
      <c r="BG222" s="101">
        <f t="shared" si="61"/>
        <v>0</v>
      </c>
      <c r="BH222" s="101">
        <f t="shared" si="62"/>
        <v>0</v>
      </c>
      <c r="BI222" s="101">
        <f t="shared" si="63"/>
        <v>0</v>
      </c>
      <c r="BJ222" s="13" t="s">
        <v>153</v>
      </c>
      <c r="BK222" s="164">
        <f t="shared" si="64"/>
        <v>0</v>
      </c>
      <c r="BL222" s="13" t="s">
        <v>179</v>
      </c>
      <c r="BM222" s="13" t="s">
        <v>706</v>
      </c>
    </row>
    <row r="223" spans="2:63" s="1" customFormat="1" ht="49.5" customHeight="1">
      <c r="B223" s="30"/>
      <c r="C223" s="31"/>
      <c r="D223" s="147" t="s">
        <v>527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261">
        <f aca="true" t="shared" si="65" ref="N223:N228">BK223</f>
        <v>0</v>
      </c>
      <c r="O223" s="262"/>
      <c r="P223" s="262"/>
      <c r="Q223" s="262"/>
      <c r="R223" s="32"/>
      <c r="T223" s="69"/>
      <c r="U223" s="31"/>
      <c r="V223" s="31"/>
      <c r="W223" s="31"/>
      <c r="X223" s="31"/>
      <c r="Y223" s="31"/>
      <c r="Z223" s="31"/>
      <c r="AA223" s="70"/>
      <c r="AT223" s="13" t="s">
        <v>75</v>
      </c>
      <c r="AU223" s="13" t="s">
        <v>76</v>
      </c>
      <c r="AY223" s="13" t="s">
        <v>528</v>
      </c>
      <c r="BK223" s="164">
        <f>SUM(BK224:BK228)</f>
        <v>0</v>
      </c>
    </row>
    <row r="224" spans="2:63" s="1" customFormat="1" ht="21.75" customHeight="1">
      <c r="B224" s="30"/>
      <c r="C224" s="170" t="s">
        <v>18</v>
      </c>
      <c r="D224" s="170" t="s">
        <v>175</v>
      </c>
      <c r="E224" s="171" t="s">
        <v>18</v>
      </c>
      <c r="F224" s="254" t="s">
        <v>18</v>
      </c>
      <c r="G224" s="255"/>
      <c r="H224" s="255"/>
      <c r="I224" s="255"/>
      <c r="J224" s="172" t="s">
        <v>18</v>
      </c>
      <c r="K224" s="160"/>
      <c r="L224" s="243"/>
      <c r="M224" s="256"/>
      <c r="N224" s="257">
        <f t="shared" si="65"/>
        <v>0</v>
      </c>
      <c r="O224" s="256"/>
      <c r="P224" s="256"/>
      <c r="Q224" s="256"/>
      <c r="R224" s="32"/>
      <c r="T224" s="161" t="s">
        <v>18</v>
      </c>
      <c r="U224" s="173" t="s">
        <v>43</v>
      </c>
      <c r="V224" s="31"/>
      <c r="W224" s="31"/>
      <c r="X224" s="31"/>
      <c r="Y224" s="31"/>
      <c r="Z224" s="31"/>
      <c r="AA224" s="70"/>
      <c r="AT224" s="13" t="s">
        <v>528</v>
      </c>
      <c r="AU224" s="13" t="s">
        <v>83</v>
      </c>
      <c r="AY224" s="13" t="s">
        <v>528</v>
      </c>
      <c r="BE224" s="101">
        <f>IF(U224="základná",N224,0)</f>
        <v>0</v>
      </c>
      <c r="BF224" s="101">
        <f>IF(U224="znížená",N224,0)</f>
        <v>0</v>
      </c>
      <c r="BG224" s="101">
        <f>IF(U224="zákl. prenesená",N224,0)</f>
        <v>0</v>
      </c>
      <c r="BH224" s="101">
        <f>IF(U224="zníž. prenesená",N224,0)</f>
        <v>0</v>
      </c>
      <c r="BI224" s="101">
        <f>IF(U224="nulová",N224,0)</f>
        <v>0</v>
      </c>
      <c r="BJ224" s="13" t="s">
        <v>153</v>
      </c>
      <c r="BK224" s="164">
        <f>L224*K224</f>
        <v>0</v>
      </c>
    </row>
    <row r="225" spans="2:63" s="1" customFormat="1" ht="21.75" customHeight="1">
      <c r="B225" s="30"/>
      <c r="C225" s="170" t="s">
        <v>18</v>
      </c>
      <c r="D225" s="170" t="s">
        <v>175</v>
      </c>
      <c r="E225" s="171" t="s">
        <v>18</v>
      </c>
      <c r="F225" s="254" t="s">
        <v>18</v>
      </c>
      <c r="G225" s="255"/>
      <c r="H225" s="255"/>
      <c r="I225" s="255"/>
      <c r="J225" s="172" t="s">
        <v>18</v>
      </c>
      <c r="K225" s="160"/>
      <c r="L225" s="243"/>
      <c r="M225" s="256"/>
      <c r="N225" s="257">
        <f t="shared" si="65"/>
        <v>0</v>
      </c>
      <c r="O225" s="256"/>
      <c r="P225" s="256"/>
      <c r="Q225" s="256"/>
      <c r="R225" s="32"/>
      <c r="T225" s="161" t="s">
        <v>18</v>
      </c>
      <c r="U225" s="173" t="s">
        <v>43</v>
      </c>
      <c r="V225" s="31"/>
      <c r="W225" s="31"/>
      <c r="X225" s="31"/>
      <c r="Y225" s="31"/>
      <c r="Z225" s="31"/>
      <c r="AA225" s="70"/>
      <c r="AT225" s="13" t="s">
        <v>528</v>
      </c>
      <c r="AU225" s="13" t="s">
        <v>83</v>
      </c>
      <c r="AY225" s="13" t="s">
        <v>528</v>
      </c>
      <c r="BE225" s="101">
        <f>IF(U225="základná",N225,0)</f>
        <v>0</v>
      </c>
      <c r="BF225" s="101">
        <f>IF(U225="znížená",N225,0)</f>
        <v>0</v>
      </c>
      <c r="BG225" s="101">
        <f>IF(U225="zákl. prenesená",N225,0)</f>
        <v>0</v>
      </c>
      <c r="BH225" s="101">
        <f>IF(U225="zníž. prenesená",N225,0)</f>
        <v>0</v>
      </c>
      <c r="BI225" s="101">
        <f>IF(U225="nulová",N225,0)</f>
        <v>0</v>
      </c>
      <c r="BJ225" s="13" t="s">
        <v>153</v>
      </c>
      <c r="BK225" s="164">
        <f>L225*K225</f>
        <v>0</v>
      </c>
    </row>
    <row r="226" spans="2:63" s="1" customFormat="1" ht="21.75" customHeight="1">
      <c r="B226" s="30"/>
      <c r="C226" s="170" t="s">
        <v>18</v>
      </c>
      <c r="D226" s="170" t="s">
        <v>175</v>
      </c>
      <c r="E226" s="171" t="s">
        <v>18</v>
      </c>
      <c r="F226" s="254" t="s">
        <v>18</v>
      </c>
      <c r="G226" s="255"/>
      <c r="H226" s="255"/>
      <c r="I226" s="255"/>
      <c r="J226" s="172" t="s">
        <v>18</v>
      </c>
      <c r="K226" s="160"/>
      <c r="L226" s="243"/>
      <c r="M226" s="256"/>
      <c r="N226" s="257">
        <f t="shared" si="65"/>
        <v>0</v>
      </c>
      <c r="O226" s="256"/>
      <c r="P226" s="256"/>
      <c r="Q226" s="256"/>
      <c r="R226" s="32"/>
      <c r="T226" s="161" t="s">
        <v>18</v>
      </c>
      <c r="U226" s="173" t="s">
        <v>43</v>
      </c>
      <c r="V226" s="31"/>
      <c r="W226" s="31"/>
      <c r="X226" s="31"/>
      <c r="Y226" s="31"/>
      <c r="Z226" s="31"/>
      <c r="AA226" s="70"/>
      <c r="AT226" s="13" t="s">
        <v>528</v>
      </c>
      <c r="AU226" s="13" t="s">
        <v>83</v>
      </c>
      <c r="AY226" s="13" t="s">
        <v>528</v>
      </c>
      <c r="BE226" s="101">
        <f>IF(U226="základná",N226,0)</f>
        <v>0</v>
      </c>
      <c r="BF226" s="101">
        <f>IF(U226="znížená",N226,0)</f>
        <v>0</v>
      </c>
      <c r="BG226" s="101">
        <f>IF(U226="zákl. prenesená",N226,0)</f>
        <v>0</v>
      </c>
      <c r="BH226" s="101">
        <f>IF(U226="zníž. prenesená",N226,0)</f>
        <v>0</v>
      </c>
      <c r="BI226" s="101">
        <f>IF(U226="nulová",N226,0)</f>
        <v>0</v>
      </c>
      <c r="BJ226" s="13" t="s">
        <v>153</v>
      </c>
      <c r="BK226" s="164">
        <f>L226*K226</f>
        <v>0</v>
      </c>
    </row>
    <row r="227" spans="2:63" s="1" customFormat="1" ht="21.75" customHeight="1">
      <c r="B227" s="30"/>
      <c r="C227" s="170" t="s">
        <v>18</v>
      </c>
      <c r="D227" s="170" t="s">
        <v>175</v>
      </c>
      <c r="E227" s="171" t="s">
        <v>18</v>
      </c>
      <c r="F227" s="254" t="s">
        <v>18</v>
      </c>
      <c r="G227" s="255"/>
      <c r="H227" s="255"/>
      <c r="I227" s="255"/>
      <c r="J227" s="172" t="s">
        <v>18</v>
      </c>
      <c r="K227" s="160"/>
      <c r="L227" s="243"/>
      <c r="M227" s="256"/>
      <c r="N227" s="257">
        <f t="shared" si="65"/>
        <v>0</v>
      </c>
      <c r="O227" s="256"/>
      <c r="P227" s="256"/>
      <c r="Q227" s="256"/>
      <c r="R227" s="32"/>
      <c r="T227" s="161" t="s">
        <v>18</v>
      </c>
      <c r="U227" s="173" t="s">
        <v>43</v>
      </c>
      <c r="V227" s="31"/>
      <c r="W227" s="31"/>
      <c r="X227" s="31"/>
      <c r="Y227" s="31"/>
      <c r="Z227" s="31"/>
      <c r="AA227" s="70"/>
      <c r="AT227" s="13" t="s">
        <v>528</v>
      </c>
      <c r="AU227" s="13" t="s">
        <v>83</v>
      </c>
      <c r="AY227" s="13" t="s">
        <v>528</v>
      </c>
      <c r="BE227" s="101">
        <f>IF(U227="základná",N227,0)</f>
        <v>0</v>
      </c>
      <c r="BF227" s="101">
        <f>IF(U227="znížená",N227,0)</f>
        <v>0</v>
      </c>
      <c r="BG227" s="101">
        <f>IF(U227="zákl. prenesená",N227,0)</f>
        <v>0</v>
      </c>
      <c r="BH227" s="101">
        <f>IF(U227="zníž. prenesená",N227,0)</f>
        <v>0</v>
      </c>
      <c r="BI227" s="101">
        <f>IF(U227="nulová",N227,0)</f>
        <v>0</v>
      </c>
      <c r="BJ227" s="13" t="s">
        <v>153</v>
      </c>
      <c r="BK227" s="164">
        <f>L227*K227</f>
        <v>0</v>
      </c>
    </row>
    <row r="228" spans="2:63" s="1" customFormat="1" ht="21.75" customHeight="1">
      <c r="B228" s="30"/>
      <c r="C228" s="170" t="s">
        <v>18</v>
      </c>
      <c r="D228" s="170" t="s">
        <v>175</v>
      </c>
      <c r="E228" s="171" t="s">
        <v>18</v>
      </c>
      <c r="F228" s="254" t="s">
        <v>18</v>
      </c>
      <c r="G228" s="255"/>
      <c r="H228" s="255"/>
      <c r="I228" s="255"/>
      <c r="J228" s="172" t="s">
        <v>18</v>
      </c>
      <c r="K228" s="160"/>
      <c r="L228" s="243"/>
      <c r="M228" s="256"/>
      <c r="N228" s="257">
        <f t="shared" si="65"/>
        <v>0</v>
      </c>
      <c r="O228" s="256"/>
      <c r="P228" s="256"/>
      <c r="Q228" s="256"/>
      <c r="R228" s="32"/>
      <c r="T228" s="161" t="s">
        <v>18</v>
      </c>
      <c r="U228" s="173" t="s">
        <v>43</v>
      </c>
      <c r="V228" s="51"/>
      <c r="W228" s="51"/>
      <c r="X228" s="51"/>
      <c r="Y228" s="51"/>
      <c r="Z228" s="51"/>
      <c r="AA228" s="53"/>
      <c r="AT228" s="13" t="s">
        <v>528</v>
      </c>
      <c r="AU228" s="13" t="s">
        <v>83</v>
      </c>
      <c r="AY228" s="13" t="s">
        <v>528</v>
      </c>
      <c r="BE228" s="101">
        <f>IF(U228="základná",N228,0)</f>
        <v>0</v>
      </c>
      <c r="BF228" s="101">
        <f>IF(U228="znížená",N228,0)</f>
        <v>0</v>
      </c>
      <c r="BG228" s="101">
        <f>IF(U228="zákl. prenesená",N228,0)</f>
        <v>0</v>
      </c>
      <c r="BH228" s="101">
        <f>IF(U228="zníž. prenesená",N228,0)</f>
        <v>0</v>
      </c>
      <c r="BI228" s="101">
        <f>IF(U228="nulová",N228,0)</f>
        <v>0</v>
      </c>
      <c r="BJ228" s="13" t="s">
        <v>153</v>
      </c>
      <c r="BK228" s="164">
        <f>L228*K228</f>
        <v>0</v>
      </c>
    </row>
    <row r="229" spans="2:18" s="1" customFormat="1" ht="6.75" customHeight="1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</row>
  </sheetData>
  <sheetProtection password="CC35" sheet="1" objects="1" scenarios="1" formatColumns="0" formatRows="0" sort="0" autoFilter="0"/>
  <mergeCells count="370">
    <mergeCell ref="N223:Q223"/>
    <mergeCell ref="H1:K1"/>
    <mergeCell ref="S2:AC2"/>
    <mergeCell ref="F228:I228"/>
    <mergeCell ref="L228:M228"/>
    <mergeCell ref="N228:Q228"/>
    <mergeCell ref="N123:Q123"/>
    <mergeCell ref="N124:Q124"/>
    <mergeCell ref="N125:Q125"/>
    <mergeCell ref="N154:Q154"/>
    <mergeCell ref="N179:Q179"/>
    <mergeCell ref="N187:Q187"/>
    <mergeCell ref="N195:Q195"/>
    <mergeCell ref="F226:I226"/>
    <mergeCell ref="L226:M226"/>
    <mergeCell ref="N226:Q226"/>
    <mergeCell ref="F221:I221"/>
    <mergeCell ref="L221:M221"/>
    <mergeCell ref="N221:Q221"/>
    <mergeCell ref="F222:I222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6:I206"/>
    <mergeCell ref="L206:M206"/>
    <mergeCell ref="N206:Q206"/>
    <mergeCell ref="F208:I208"/>
    <mergeCell ref="L208:M208"/>
    <mergeCell ref="N208:Q208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8:I188"/>
    <mergeCell ref="L188:M188"/>
    <mergeCell ref="N188:Q188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224:D229">
      <formula1>"K,M"</formula1>
    </dataValidation>
    <dataValidation type="list" allowBlank="1" showInputMessage="1" showErrorMessage="1" error="Povolené sú hodnoty základná, znížená, nulová." sqref="U224:U229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90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707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N99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ROUND((((SUM(BE99:BE106)+SUM(BE124:BE222))+SUM(BE224:BE228))),2)</f>
        <v>0</v>
      </c>
      <c r="I32" s="201"/>
      <c r="J32" s="201"/>
      <c r="K32" s="31"/>
      <c r="L32" s="31"/>
      <c r="M32" s="226">
        <f>ROUND(((ROUND((SUM(BE99:BE106)+SUM(BE124:BE222)),2)*F32)+SUM(BE224:BE228)*F32),2)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ROUND((((SUM(BF99:BF106)+SUM(BF124:BF222))+SUM(BF224:BF228))),2)</f>
        <v>0</v>
      </c>
      <c r="I33" s="201"/>
      <c r="J33" s="201"/>
      <c r="K33" s="31"/>
      <c r="L33" s="31"/>
      <c r="M33" s="226">
        <f>ROUND(((ROUND((SUM(BF99:BF106)+SUM(BF124:BF222)),2)*F33)+SUM(BF224:BF228)*F33),2)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ROUND((((SUM(BG99:BG106)+SUM(BG124:BG222))+SUM(BG224:BG228))),2)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ROUND((((SUM(BH99:BH106)+SUM(BH124:BH222))+SUM(BH224:BH228))),2)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ROUND((((SUM(BI99:BI106)+SUM(BI124:BI222))+SUM(BI224:BI228))),2)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03 - Zdravotechnika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N124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131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N125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134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N126</f>
        <v>0</v>
      </c>
      <c r="O90" s="233"/>
      <c r="P90" s="233"/>
      <c r="Q90" s="233"/>
      <c r="R90" s="123"/>
    </row>
    <row r="91" spans="2:18" s="7" customFormat="1" ht="19.5" customHeight="1">
      <c r="B91" s="121"/>
      <c r="C91" s="122"/>
      <c r="D91" s="97" t="s">
        <v>135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N129</f>
        <v>0</v>
      </c>
      <c r="O91" s="233"/>
      <c r="P91" s="233"/>
      <c r="Q91" s="233"/>
      <c r="R91" s="123"/>
    </row>
    <row r="92" spans="2:18" s="6" customFormat="1" ht="24.75" customHeight="1">
      <c r="B92" s="117"/>
      <c r="C92" s="118"/>
      <c r="D92" s="119" t="s">
        <v>137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31">
        <f>N136</f>
        <v>0</v>
      </c>
      <c r="O92" s="232"/>
      <c r="P92" s="232"/>
      <c r="Q92" s="232"/>
      <c r="R92" s="120"/>
    </row>
    <row r="93" spans="2:18" s="7" customFormat="1" ht="19.5" customHeight="1">
      <c r="B93" s="121"/>
      <c r="C93" s="122"/>
      <c r="D93" s="97" t="s">
        <v>140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N137</f>
        <v>0</v>
      </c>
      <c r="O93" s="233"/>
      <c r="P93" s="233"/>
      <c r="Q93" s="233"/>
      <c r="R93" s="123"/>
    </row>
    <row r="94" spans="2:18" s="7" customFormat="1" ht="19.5" customHeight="1">
      <c r="B94" s="121"/>
      <c r="C94" s="122"/>
      <c r="D94" s="97" t="s">
        <v>708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6">
        <f>N148</f>
        <v>0</v>
      </c>
      <c r="O94" s="233"/>
      <c r="P94" s="233"/>
      <c r="Q94" s="233"/>
      <c r="R94" s="123"/>
    </row>
    <row r="95" spans="2:18" s="7" customFormat="1" ht="19.5" customHeight="1">
      <c r="B95" s="121"/>
      <c r="C95" s="122"/>
      <c r="D95" s="97" t="s">
        <v>709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6">
        <f>N161</f>
        <v>0</v>
      </c>
      <c r="O95" s="233"/>
      <c r="P95" s="233"/>
      <c r="Q95" s="233"/>
      <c r="R95" s="123"/>
    </row>
    <row r="96" spans="2:18" s="7" customFormat="1" ht="19.5" customHeight="1">
      <c r="B96" s="121"/>
      <c r="C96" s="122"/>
      <c r="D96" s="97" t="s">
        <v>710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16">
        <f>N182</f>
        <v>0</v>
      </c>
      <c r="O96" s="233"/>
      <c r="P96" s="233"/>
      <c r="Q96" s="233"/>
      <c r="R96" s="123"/>
    </row>
    <row r="97" spans="2:18" s="6" customFormat="1" ht="21.75" customHeight="1">
      <c r="B97" s="117"/>
      <c r="C97" s="118"/>
      <c r="D97" s="119" t="s">
        <v>149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34">
        <f>N223</f>
        <v>0</v>
      </c>
      <c r="O97" s="232"/>
      <c r="P97" s="232"/>
      <c r="Q97" s="232"/>
      <c r="R97" s="120"/>
    </row>
    <row r="98" spans="2:18" s="1" customFormat="1" ht="21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21" s="1" customFormat="1" ht="29.25" customHeight="1">
      <c r="B99" s="30"/>
      <c r="C99" s="116" t="s">
        <v>150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35">
        <f>ROUND(N100+N101+N102+N103+N104+N105,2)</f>
        <v>0</v>
      </c>
      <c r="O99" s="201"/>
      <c r="P99" s="201"/>
      <c r="Q99" s="201"/>
      <c r="R99" s="32"/>
      <c r="T99" s="124"/>
      <c r="U99" s="125" t="s">
        <v>40</v>
      </c>
    </row>
    <row r="100" spans="2:65" s="1" customFormat="1" ht="18" customHeight="1">
      <c r="B100" s="126"/>
      <c r="C100" s="127"/>
      <c r="D100" s="217" t="s">
        <v>151</v>
      </c>
      <c r="E100" s="236"/>
      <c r="F100" s="236"/>
      <c r="G100" s="236"/>
      <c r="H100" s="236"/>
      <c r="I100" s="127"/>
      <c r="J100" s="127"/>
      <c r="K100" s="127"/>
      <c r="L100" s="127"/>
      <c r="M100" s="127"/>
      <c r="N100" s="215">
        <f>ROUND(N88*T100,2)</f>
        <v>0</v>
      </c>
      <c r="O100" s="236"/>
      <c r="P100" s="236"/>
      <c r="Q100" s="236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152</v>
      </c>
      <c r="AZ100" s="132"/>
      <c r="BA100" s="132"/>
      <c r="BB100" s="132"/>
      <c r="BC100" s="132"/>
      <c r="BD100" s="132"/>
      <c r="BE100" s="134">
        <f aca="true" t="shared" si="0" ref="BE100:BE105">IF(U100="základná",N100,0)</f>
        <v>0</v>
      </c>
      <c r="BF100" s="134">
        <f aca="true" t="shared" si="1" ref="BF100:BF105">IF(U100="znížená",N100,0)</f>
        <v>0</v>
      </c>
      <c r="BG100" s="134">
        <f aca="true" t="shared" si="2" ref="BG100:BG105">IF(U100="zákl. prenesená",N100,0)</f>
        <v>0</v>
      </c>
      <c r="BH100" s="134">
        <f aca="true" t="shared" si="3" ref="BH100:BH105">IF(U100="zníž. prenesená",N100,0)</f>
        <v>0</v>
      </c>
      <c r="BI100" s="134">
        <f aca="true" t="shared" si="4" ref="BI100:BI105">IF(U100="nulová",N100,0)</f>
        <v>0</v>
      </c>
      <c r="BJ100" s="133" t="s">
        <v>153</v>
      </c>
      <c r="BK100" s="132"/>
      <c r="BL100" s="132"/>
      <c r="BM100" s="132"/>
    </row>
    <row r="101" spans="2:65" s="1" customFormat="1" ht="18" customHeight="1">
      <c r="B101" s="126"/>
      <c r="C101" s="127"/>
      <c r="D101" s="217" t="s">
        <v>154</v>
      </c>
      <c r="E101" s="236"/>
      <c r="F101" s="236"/>
      <c r="G101" s="236"/>
      <c r="H101" s="236"/>
      <c r="I101" s="127"/>
      <c r="J101" s="127"/>
      <c r="K101" s="127"/>
      <c r="L101" s="127"/>
      <c r="M101" s="127"/>
      <c r="N101" s="215">
        <f>ROUND(N88*T101,2)</f>
        <v>0</v>
      </c>
      <c r="O101" s="236"/>
      <c r="P101" s="236"/>
      <c r="Q101" s="236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152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153</v>
      </c>
      <c r="BK101" s="132"/>
      <c r="BL101" s="132"/>
      <c r="BM101" s="132"/>
    </row>
    <row r="102" spans="2:65" s="1" customFormat="1" ht="18" customHeight="1">
      <c r="B102" s="126"/>
      <c r="C102" s="127"/>
      <c r="D102" s="217" t="s">
        <v>155</v>
      </c>
      <c r="E102" s="236"/>
      <c r="F102" s="236"/>
      <c r="G102" s="236"/>
      <c r="H102" s="236"/>
      <c r="I102" s="127"/>
      <c r="J102" s="127"/>
      <c r="K102" s="127"/>
      <c r="L102" s="127"/>
      <c r="M102" s="127"/>
      <c r="N102" s="215">
        <f>ROUND(N88*T102,2)</f>
        <v>0</v>
      </c>
      <c r="O102" s="236"/>
      <c r="P102" s="236"/>
      <c r="Q102" s="236"/>
      <c r="R102" s="128"/>
      <c r="S102" s="129"/>
      <c r="T102" s="130"/>
      <c r="U102" s="131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152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153</v>
      </c>
      <c r="BK102" s="132"/>
      <c r="BL102" s="132"/>
      <c r="BM102" s="132"/>
    </row>
    <row r="103" spans="2:65" s="1" customFormat="1" ht="18" customHeight="1">
      <c r="B103" s="126"/>
      <c r="C103" s="127"/>
      <c r="D103" s="217" t="s">
        <v>156</v>
      </c>
      <c r="E103" s="236"/>
      <c r="F103" s="236"/>
      <c r="G103" s="236"/>
      <c r="H103" s="236"/>
      <c r="I103" s="127"/>
      <c r="J103" s="127"/>
      <c r="K103" s="127"/>
      <c r="L103" s="127"/>
      <c r="M103" s="127"/>
      <c r="N103" s="215">
        <f>ROUND(N88*T103,2)</f>
        <v>0</v>
      </c>
      <c r="O103" s="236"/>
      <c r="P103" s="236"/>
      <c r="Q103" s="236"/>
      <c r="R103" s="128"/>
      <c r="S103" s="129"/>
      <c r="T103" s="130"/>
      <c r="U103" s="131" t="s">
        <v>43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3" t="s">
        <v>152</v>
      </c>
      <c r="AZ103" s="132"/>
      <c r="BA103" s="132"/>
      <c r="BB103" s="132"/>
      <c r="BC103" s="132"/>
      <c r="BD103" s="132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153</v>
      </c>
      <c r="BK103" s="132"/>
      <c r="BL103" s="132"/>
      <c r="BM103" s="132"/>
    </row>
    <row r="104" spans="2:65" s="1" customFormat="1" ht="18" customHeight="1">
      <c r="B104" s="126"/>
      <c r="C104" s="127"/>
      <c r="D104" s="217" t="s">
        <v>157</v>
      </c>
      <c r="E104" s="236"/>
      <c r="F104" s="236"/>
      <c r="G104" s="236"/>
      <c r="H104" s="236"/>
      <c r="I104" s="127"/>
      <c r="J104" s="127"/>
      <c r="K104" s="127"/>
      <c r="L104" s="127"/>
      <c r="M104" s="127"/>
      <c r="N104" s="215">
        <f>ROUND(N88*T104,2)</f>
        <v>0</v>
      </c>
      <c r="O104" s="236"/>
      <c r="P104" s="236"/>
      <c r="Q104" s="236"/>
      <c r="R104" s="128"/>
      <c r="S104" s="129"/>
      <c r="T104" s="130"/>
      <c r="U104" s="131" t="s">
        <v>43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3" t="s">
        <v>152</v>
      </c>
      <c r="AZ104" s="132"/>
      <c r="BA104" s="132"/>
      <c r="BB104" s="132"/>
      <c r="BC104" s="132"/>
      <c r="BD104" s="132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153</v>
      </c>
      <c r="BK104" s="132"/>
      <c r="BL104" s="132"/>
      <c r="BM104" s="132"/>
    </row>
    <row r="105" spans="2:65" s="1" customFormat="1" ht="18" customHeight="1">
      <c r="B105" s="126"/>
      <c r="C105" s="127"/>
      <c r="D105" s="135" t="s">
        <v>158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15">
        <f>ROUND(N88*T105,2)</f>
        <v>0</v>
      </c>
      <c r="O105" s="236"/>
      <c r="P105" s="236"/>
      <c r="Q105" s="236"/>
      <c r="R105" s="128"/>
      <c r="S105" s="129"/>
      <c r="T105" s="136"/>
      <c r="U105" s="137" t="s">
        <v>43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3" t="s">
        <v>159</v>
      </c>
      <c r="AZ105" s="132"/>
      <c r="BA105" s="132"/>
      <c r="BB105" s="132"/>
      <c r="BC105" s="132"/>
      <c r="BD105" s="132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153</v>
      </c>
      <c r="BK105" s="132"/>
      <c r="BL105" s="132"/>
      <c r="BM105" s="132"/>
    </row>
    <row r="106" spans="2:18" s="1" customFormat="1" ht="13.5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29.25" customHeight="1">
      <c r="B107" s="30"/>
      <c r="C107" s="108" t="s">
        <v>120</v>
      </c>
      <c r="D107" s="109"/>
      <c r="E107" s="109"/>
      <c r="F107" s="109"/>
      <c r="G107" s="109"/>
      <c r="H107" s="109"/>
      <c r="I107" s="109"/>
      <c r="J107" s="109"/>
      <c r="K107" s="109"/>
      <c r="L107" s="218">
        <f>ROUND(SUM(N88+N99),2)</f>
        <v>0</v>
      </c>
      <c r="M107" s="230"/>
      <c r="N107" s="230"/>
      <c r="O107" s="230"/>
      <c r="P107" s="230"/>
      <c r="Q107" s="230"/>
      <c r="R107" s="32"/>
    </row>
    <row r="108" spans="2:18" s="1" customFormat="1" ht="6.7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12" spans="2:18" s="1" customFormat="1" ht="6.7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3" spans="2:18" s="1" customFormat="1" ht="36.75" customHeight="1">
      <c r="B113" s="30"/>
      <c r="C113" s="182" t="s">
        <v>160</v>
      </c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30" customHeight="1">
      <c r="B115" s="30"/>
      <c r="C115" s="25" t="s">
        <v>15</v>
      </c>
      <c r="D115" s="31"/>
      <c r="E115" s="31"/>
      <c r="F115" s="222" t="str">
        <f>F6</f>
        <v>Trhovisko a polyfunkčný objekt v Močenku</v>
      </c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31"/>
      <c r="R115" s="32"/>
    </row>
    <row r="116" spans="2:18" s="1" customFormat="1" ht="36.75" customHeight="1">
      <c r="B116" s="30"/>
      <c r="C116" s="64" t="s">
        <v>123</v>
      </c>
      <c r="D116" s="31"/>
      <c r="E116" s="31"/>
      <c r="F116" s="202" t="str">
        <f>F7</f>
        <v>03 - Zdravotechnika</v>
      </c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31"/>
      <c r="R116" s="32"/>
    </row>
    <row r="117" spans="2:18" s="1" customFormat="1" ht="6.7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18" customHeight="1">
      <c r="B118" s="30"/>
      <c r="C118" s="25" t="s">
        <v>20</v>
      </c>
      <c r="D118" s="31"/>
      <c r="E118" s="31"/>
      <c r="F118" s="23" t="str">
        <f>F9</f>
        <v>Močenok</v>
      </c>
      <c r="G118" s="31"/>
      <c r="H118" s="31"/>
      <c r="I118" s="31"/>
      <c r="J118" s="31"/>
      <c r="K118" s="25" t="s">
        <v>22</v>
      </c>
      <c r="L118" s="31"/>
      <c r="M118" s="228" t="str">
        <f>IF(O9="","",O9)</f>
        <v>17. 6. 2016</v>
      </c>
      <c r="N118" s="201"/>
      <c r="O118" s="201"/>
      <c r="P118" s="201"/>
      <c r="Q118" s="31"/>
      <c r="R118" s="32"/>
    </row>
    <row r="119" spans="2:18" s="1" customFormat="1" ht="6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15">
      <c r="B120" s="30"/>
      <c r="C120" s="25" t="s">
        <v>24</v>
      </c>
      <c r="D120" s="31"/>
      <c r="E120" s="31"/>
      <c r="F120" s="23" t="str">
        <f>E12</f>
        <v>Obec Močenok</v>
      </c>
      <c r="G120" s="31"/>
      <c r="H120" s="31"/>
      <c r="I120" s="31"/>
      <c r="J120" s="31"/>
      <c r="K120" s="25" t="s">
        <v>30</v>
      </c>
      <c r="L120" s="31"/>
      <c r="M120" s="187" t="str">
        <f>E18</f>
        <v>Ing.Tomáš Lenčéš</v>
      </c>
      <c r="N120" s="201"/>
      <c r="O120" s="201"/>
      <c r="P120" s="201"/>
      <c r="Q120" s="201"/>
      <c r="R120" s="32"/>
    </row>
    <row r="121" spans="2:18" s="1" customFormat="1" ht="14.25" customHeight="1">
      <c r="B121" s="30"/>
      <c r="C121" s="25" t="s">
        <v>28</v>
      </c>
      <c r="D121" s="31"/>
      <c r="E121" s="31"/>
      <c r="F121" s="23" t="str">
        <f>IF(E15="","",E15)</f>
        <v>Vyplň údaj</v>
      </c>
      <c r="G121" s="31"/>
      <c r="H121" s="31"/>
      <c r="I121" s="31"/>
      <c r="J121" s="31"/>
      <c r="K121" s="25" t="s">
        <v>34</v>
      </c>
      <c r="L121" s="31"/>
      <c r="M121" s="187" t="str">
        <f>E21</f>
        <v>Ing.Silvia Gujberová</v>
      </c>
      <c r="N121" s="201"/>
      <c r="O121" s="201"/>
      <c r="P121" s="201"/>
      <c r="Q121" s="201"/>
      <c r="R121" s="32"/>
    </row>
    <row r="122" spans="2:18" s="1" customFormat="1" ht="9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27" s="8" customFormat="1" ht="29.25" customHeight="1">
      <c r="B123" s="138"/>
      <c r="C123" s="139" t="s">
        <v>161</v>
      </c>
      <c r="D123" s="140" t="s">
        <v>162</v>
      </c>
      <c r="E123" s="140" t="s">
        <v>58</v>
      </c>
      <c r="F123" s="237" t="s">
        <v>163</v>
      </c>
      <c r="G123" s="238"/>
      <c r="H123" s="238"/>
      <c r="I123" s="238"/>
      <c r="J123" s="140" t="s">
        <v>164</v>
      </c>
      <c r="K123" s="140" t="s">
        <v>165</v>
      </c>
      <c r="L123" s="239" t="s">
        <v>166</v>
      </c>
      <c r="M123" s="238"/>
      <c r="N123" s="237" t="s">
        <v>128</v>
      </c>
      <c r="O123" s="238"/>
      <c r="P123" s="238"/>
      <c r="Q123" s="240"/>
      <c r="R123" s="141"/>
      <c r="T123" s="72" t="s">
        <v>167</v>
      </c>
      <c r="U123" s="73" t="s">
        <v>40</v>
      </c>
      <c r="V123" s="73" t="s">
        <v>168</v>
      </c>
      <c r="W123" s="73" t="s">
        <v>169</v>
      </c>
      <c r="X123" s="73" t="s">
        <v>170</v>
      </c>
      <c r="Y123" s="73" t="s">
        <v>171</v>
      </c>
      <c r="Z123" s="73" t="s">
        <v>172</v>
      </c>
      <c r="AA123" s="74" t="s">
        <v>173</v>
      </c>
    </row>
    <row r="124" spans="2:63" s="1" customFormat="1" ht="29.25" customHeight="1">
      <c r="B124" s="30"/>
      <c r="C124" s="76" t="s">
        <v>125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45">
        <f>BK124</f>
        <v>0</v>
      </c>
      <c r="O124" s="246"/>
      <c r="P124" s="246"/>
      <c r="Q124" s="246"/>
      <c r="R124" s="32"/>
      <c r="T124" s="75"/>
      <c r="U124" s="46"/>
      <c r="V124" s="46"/>
      <c r="W124" s="142">
        <f>W125+W136+W223</f>
        <v>0</v>
      </c>
      <c r="X124" s="46"/>
      <c r="Y124" s="142">
        <f>Y125+Y136+Y223</f>
        <v>1.4717499999999997</v>
      </c>
      <c r="Z124" s="46"/>
      <c r="AA124" s="143">
        <f>AA125+AA136+AA223</f>
        <v>0</v>
      </c>
      <c r="AT124" s="13" t="s">
        <v>75</v>
      </c>
      <c r="AU124" s="13" t="s">
        <v>130</v>
      </c>
      <c r="BK124" s="144">
        <f>BK125+BK136+BK223</f>
        <v>0</v>
      </c>
    </row>
    <row r="125" spans="2:63" s="9" customFormat="1" ht="36.75" customHeight="1">
      <c r="B125" s="145"/>
      <c r="C125" s="146"/>
      <c r="D125" s="147" t="s">
        <v>131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234">
        <f>BK125</f>
        <v>0</v>
      </c>
      <c r="O125" s="247"/>
      <c r="P125" s="247"/>
      <c r="Q125" s="247"/>
      <c r="R125" s="148"/>
      <c r="T125" s="149"/>
      <c r="U125" s="146"/>
      <c r="V125" s="146"/>
      <c r="W125" s="150">
        <f>W126+W129</f>
        <v>0</v>
      </c>
      <c r="X125" s="146"/>
      <c r="Y125" s="150">
        <f>Y126+Y129</f>
        <v>1.1101199999999998</v>
      </c>
      <c r="Z125" s="146"/>
      <c r="AA125" s="151">
        <f>AA126+AA129</f>
        <v>0</v>
      </c>
      <c r="AR125" s="152" t="s">
        <v>83</v>
      </c>
      <c r="AT125" s="153" t="s">
        <v>75</v>
      </c>
      <c r="AU125" s="153" t="s">
        <v>76</v>
      </c>
      <c r="AY125" s="152" t="s">
        <v>174</v>
      </c>
      <c r="BK125" s="154">
        <f>BK126+BK129</f>
        <v>0</v>
      </c>
    </row>
    <row r="126" spans="2:63" s="9" customFormat="1" ht="19.5" customHeight="1">
      <c r="B126" s="145"/>
      <c r="C126" s="146"/>
      <c r="D126" s="155" t="s">
        <v>134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52">
        <f>BK126</f>
        <v>0</v>
      </c>
      <c r="O126" s="253"/>
      <c r="P126" s="253"/>
      <c r="Q126" s="253"/>
      <c r="R126" s="148"/>
      <c r="T126" s="149"/>
      <c r="U126" s="146"/>
      <c r="V126" s="146"/>
      <c r="W126" s="150">
        <f>SUM(W127:W128)</f>
        <v>0</v>
      </c>
      <c r="X126" s="146"/>
      <c r="Y126" s="150">
        <f>SUM(Y127:Y128)</f>
        <v>1.1101199999999998</v>
      </c>
      <c r="Z126" s="146"/>
      <c r="AA126" s="151">
        <f>SUM(AA127:AA128)</f>
        <v>0</v>
      </c>
      <c r="AR126" s="152" t="s">
        <v>83</v>
      </c>
      <c r="AT126" s="153" t="s">
        <v>75</v>
      </c>
      <c r="AU126" s="153" t="s">
        <v>83</v>
      </c>
      <c r="AY126" s="152" t="s">
        <v>174</v>
      </c>
      <c r="BK126" s="154">
        <f>SUM(BK127:BK128)</f>
        <v>0</v>
      </c>
    </row>
    <row r="127" spans="2:65" s="1" customFormat="1" ht="31.5" customHeight="1">
      <c r="B127" s="126"/>
      <c r="C127" s="156" t="s">
        <v>83</v>
      </c>
      <c r="D127" s="156" t="s">
        <v>175</v>
      </c>
      <c r="E127" s="157" t="s">
        <v>711</v>
      </c>
      <c r="F127" s="241" t="s">
        <v>712</v>
      </c>
      <c r="G127" s="242"/>
      <c r="H127" s="242"/>
      <c r="I127" s="242"/>
      <c r="J127" s="158" t="s">
        <v>350</v>
      </c>
      <c r="K127" s="159">
        <v>10.7</v>
      </c>
      <c r="L127" s="243">
        <v>0</v>
      </c>
      <c r="M127" s="242"/>
      <c r="N127" s="244">
        <f>ROUND(L127*K127,3)</f>
        <v>0</v>
      </c>
      <c r="O127" s="242"/>
      <c r="P127" s="242"/>
      <c r="Q127" s="242"/>
      <c r="R127" s="128"/>
      <c r="T127" s="161" t="s">
        <v>18</v>
      </c>
      <c r="U127" s="39" t="s">
        <v>43</v>
      </c>
      <c r="V127" s="31"/>
      <c r="W127" s="162">
        <f>V127*K127</f>
        <v>0</v>
      </c>
      <c r="X127" s="162">
        <v>0.0755196261682243</v>
      </c>
      <c r="Y127" s="162">
        <f>X127*K127</f>
        <v>0.80806</v>
      </c>
      <c r="Z127" s="162">
        <v>0</v>
      </c>
      <c r="AA127" s="163">
        <f>Z127*K127</f>
        <v>0</v>
      </c>
      <c r="AR127" s="13" t="s">
        <v>179</v>
      </c>
      <c r="AT127" s="13" t="s">
        <v>175</v>
      </c>
      <c r="AU127" s="13" t="s">
        <v>153</v>
      </c>
      <c r="AY127" s="13" t="s">
        <v>174</v>
      </c>
      <c r="BE127" s="101">
        <f>IF(U127="základná",N127,0)</f>
        <v>0</v>
      </c>
      <c r="BF127" s="101">
        <f>IF(U127="znížená",N127,0)</f>
        <v>0</v>
      </c>
      <c r="BG127" s="101">
        <f>IF(U127="zákl. prenesená",N127,0)</f>
        <v>0</v>
      </c>
      <c r="BH127" s="101">
        <f>IF(U127="zníž. prenesená",N127,0)</f>
        <v>0</v>
      </c>
      <c r="BI127" s="101">
        <f>IF(U127="nulová",N127,0)</f>
        <v>0</v>
      </c>
      <c r="BJ127" s="13" t="s">
        <v>153</v>
      </c>
      <c r="BK127" s="164">
        <f>ROUND(L127*K127,3)</f>
        <v>0</v>
      </c>
      <c r="BL127" s="13" t="s">
        <v>179</v>
      </c>
      <c r="BM127" s="13" t="s">
        <v>83</v>
      </c>
    </row>
    <row r="128" spans="2:65" s="1" customFormat="1" ht="44.25" customHeight="1">
      <c r="B128" s="126"/>
      <c r="C128" s="156" t="s">
        <v>153</v>
      </c>
      <c r="D128" s="156" t="s">
        <v>175</v>
      </c>
      <c r="E128" s="157" t="s">
        <v>713</v>
      </c>
      <c r="F128" s="241" t="s">
        <v>714</v>
      </c>
      <c r="G128" s="242"/>
      <c r="H128" s="242"/>
      <c r="I128" s="242"/>
      <c r="J128" s="158" t="s">
        <v>350</v>
      </c>
      <c r="K128" s="159">
        <v>3.8</v>
      </c>
      <c r="L128" s="243">
        <v>0</v>
      </c>
      <c r="M128" s="242"/>
      <c r="N128" s="244">
        <f>ROUND(L128*K128,3)</f>
        <v>0</v>
      </c>
      <c r="O128" s="242"/>
      <c r="P128" s="242"/>
      <c r="Q128" s="242"/>
      <c r="R128" s="128"/>
      <c r="T128" s="161" t="s">
        <v>18</v>
      </c>
      <c r="U128" s="39" t="s">
        <v>43</v>
      </c>
      <c r="V128" s="31"/>
      <c r="W128" s="162">
        <f>V128*K128</f>
        <v>0</v>
      </c>
      <c r="X128" s="162">
        <v>0.0794894736842105</v>
      </c>
      <c r="Y128" s="162">
        <f>X128*K128</f>
        <v>0.3020599999999999</v>
      </c>
      <c r="Z128" s="162">
        <v>0</v>
      </c>
      <c r="AA128" s="163">
        <f>Z128*K128</f>
        <v>0</v>
      </c>
      <c r="AR128" s="13" t="s">
        <v>179</v>
      </c>
      <c r="AT128" s="13" t="s">
        <v>175</v>
      </c>
      <c r="AU128" s="13" t="s">
        <v>153</v>
      </c>
      <c r="AY128" s="13" t="s">
        <v>174</v>
      </c>
      <c r="BE128" s="101">
        <f>IF(U128="základná",N128,0)</f>
        <v>0</v>
      </c>
      <c r="BF128" s="101">
        <f>IF(U128="znížená",N128,0)</f>
        <v>0</v>
      </c>
      <c r="BG128" s="101">
        <f>IF(U128="zákl. prenesená",N128,0)</f>
        <v>0</v>
      </c>
      <c r="BH128" s="101">
        <f>IF(U128="zníž. prenesená",N128,0)</f>
        <v>0</v>
      </c>
      <c r="BI128" s="101">
        <f>IF(U128="nulová",N128,0)</f>
        <v>0</v>
      </c>
      <c r="BJ128" s="13" t="s">
        <v>153</v>
      </c>
      <c r="BK128" s="164">
        <f>ROUND(L128*K128,3)</f>
        <v>0</v>
      </c>
      <c r="BL128" s="13" t="s">
        <v>179</v>
      </c>
      <c r="BM128" s="13" t="s">
        <v>153</v>
      </c>
    </row>
    <row r="129" spans="2:63" s="9" customFormat="1" ht="29.25" customHeight="1">
      <c r="B129" s="145"/>
      <c r="C129" s="146"/>
      <c r="D129" s="155" t="s">
        <v>135</v>
      </c>
      <c r="E129" s="155"/>
      <c r="F129" s="155"/>
      <c r="G129" s="155"/>
      <c r="H129" s="155"/>
      <c r="I129" s="155"/>
      <c r="J129" s="155"/>
      <c r="K129" s="155"/>
      <c r="L129" s="155"/>
      <c r="M129" s="155"/>
      <c r="N129" s="259">
        <f>BK129</f>
        <v>0</v>
      </c>
      <c r="O129" s="260"/>
      <c r="P129" s="260"/>
      <c r="Q129" s="260"/>
      <c r="R129" s="148"/>
      <c r="T129" s="149"/>
      <c r="U129" s="146"/>
      <c r="V129" s="146"/>
      <c r="W129" s="150">
        <f>SUM(W130:W135)</f>
        <v>0</v>
      </c>
      <c r="X129" s="146"/>
      <c r="Y129" s="150">
        <f>SUM(Y130:Y135)</f>
        <v>0</v>
      </c>
      <c r="Z129" s="146"/>
      <c r="AA129" s="151">
        <f>SUM(AA130:AA135)</f>
        <v>0</v>
      </c>
      <c r="AR129" s="152" t="s">
        <v>83</v>
      </c>
      <c r="AT129" s="153" t="s">
        <v>75</v>
      </c>
      <c r="AU129" s="153" t="s">
        <v>83</v>
      </c>
      <c r="AY129" s="152" t="s">
        <v>174</v>
      </c>
      <c r="BK129" s="154">
        <f>SUM(BK130:BK135)</f>
        <v>0</v>
      </c>
    </row>
    <row r="130" spans="2:65" s="1" customFormat="1" ht="31.5" customHeight="1">
      <c r="B130" s="126"/>
      <c r="C130" s="156" t="s">
        <v>184</v>
      </c>
      <c r="D130" s="156" t="s">
        <v>175</v>
      </c>
      <c r="E130" s="157" t="s">
        <v>715</v>
      </c>
      <c r="F130" s="241" t="s">
        <v>716</v>
      </c>
      <c r="G130" s="242"/>
      <c r="H130" s="242"/>
      <c r="I130" s="242"/>
      <c r="J130" s="158" t="s">
        <v>350</v>
      </c>
      <c r="K130" s="159">
        <v>3.8</v>
      </c>
      <c r="L130" s="243">
        <v>0</v>
      </c>
      <c r="M130" s="242"/>
      <c r="N130" s="244">
        <f aca="true" t="shared" si="5" ref="N130:N135">ROUND(L130*K130,3)</f>
        <v>0</v>
      </c>
      <c r="O130" s="242"/>
      <c r="P130" s="242"/>
      <c r="Q130" s="242"/>
      <c r="R130" s="128"/>
      <c r="T130" s="161" t="s">
        <v>18</v>
      </c>
      <c r="U130" s="39" t="s">
        <v>43</v>
      </c>
      <c r="V130" s="31"/>
      <c r="W130" s="162">
        <f aca="true" t="shared" si="6" ref="W130:W135">V130*K130</f>
        <v>0</v>
      </c>
      <c r="X130" s="162">
        <v>0</v>
      </c>
      <c r="Y130" s="162">
        <f aca="true" t="shared" si="7" ref="Y130:Y135">X130*K130</f>
        <v>0</v>
      </c>
      <c r="Z130" s="162">
        <v>0</v>
      </c>
      <c r="AA130" s="163">
        <f aca="true" t="shared" si="8" ref="AA130:AA135">Z130*K130</f>
        <v>0</v>
      </c>
      <c r="AR130" s="13" t="s">
        <v>179</v>
      </c>
      <c r="AT130" s="13" t="s">
        <v>175</v>
      </c>
      <c r="AU130" s="13" t="s">
        <v>153</v>
      </c>
      <c r="AY130" s="13" t="s">
        <v>174</v>
      </c>
      <c r="BE130" s="101">
        <f aca="true" t="shared" si="9" ref="BE130:BE135">IF(U130="základná",N130,0)</f>
        <v>0</v>
      </c>
      <c r="BF130" s="101">
        <f aca="true" t="shared" si="10" ref="BF130:BF135">IF(U130="znížená",N130,0)</f>
        <v>0</v>
      </c>
      <c r="BG130" s="101">
        <f aca="true" t="shared" si="11" ref="BG130:BG135">IF(U130="zákl. prenesená",N130,0)</f>
        <v>0</v>
      </c>
      <c r="BH130" s="101">
        <f aca="true" t="shared" si="12" ref="BH130:BH135">IF(U130="zníž. prenesená",N130,0)</f>
        <v>0</v>
      </c>
      <c r="BI130" s="101">
        <f aca="true" t="shared" si="13" ref="BI130:BI135">IF(U130="nulová",N130,0)</f>
        <v>0</v>
      </c>
      <c r="BJ130" s="13" t="s">
        <v>153</v>
      </c>
      <c r="BK130" s="164">
        <f aca="true" t="shared" si="14" ref="BK130:BK135">ROUND(L130*K130,3)</f>
        <v>0</v>
      </c>
      <c r="BL130" s="13" t="s">
        <v>179</v>
      </c>
      <c r="BM130" s="13" t="s">
        <v>184</v>
      </c>
    </row>
    <row r="131" spans="2:65" s="1" customFormat="1" ht="31.5" customHeight="1">
      <c r="B131" s="126"/>
      <c r="C131" s="156" t="s">
        <v>179</v>
      </c>
      <c r="D131" s="156" t="s">
        <v>175</v>
      </c>
      <c r="E131" s="157" t="s">
        <v>717</v>
      </c>
      <c r="F131" s="241" t="s">
        <v>718</v>
      </c>
      <c r="G131" s="242"/>
      <c r="H131" s="242"/>
      <c r="I131" s="242"/>
      <c r="J131" s="158" t="s">
        <v>350</v>
      </c>
      <c r="K131" s="159">
        <v>10.7</v>
      </c>
      <c r="L131" s="243">
        <v>0</v>
      </c>
      <c r="M131" s="242"/>
      <c r="N131" s="244">
        <f t="shared" si="5"/>
        <v>0</v>
      </c>
      <c r="O131" s="242"/>
      <c r="P131" s="242"/>
      <c r="Q131" s="242"/>
      <c r="R131" s="128"/>
      <c r="T131" s="161" t="s">
        <v>18</v>
      </c>
      <c r="U131" s="39" t="s">
        <v>43</v>
      </c>
      <c r="V131" s="31"/>
      <c r="W131" s="162">
        <f t="shared" si="6"/>
        <v>0</v>
      </c>
      <c r="X131" s="162">
        <v>0</v>
      </c>
      <c r="Y131" s="162">
        <f t="shared" si="7"/>
        <v>0</v>
      </c>
      <c r="Z131" s="162">
        <v>0</v>
      </c>
      <c r="AA131" s="163">
        <f t="shared" si="8"/>
        <v>0</v>
      </c>
      <c r="AR131" s="13" t="s">
        <v>179</v>
      </c>
      <c r="AT131" s="13" t="s">
        <v>175</v>
      </c>
      <c r="AU131" s="13" t="s">
        <v>153</v>
      </c>
      <c r="AY131" s="13" t="s">
        <v>174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153</v>
      </c>
      <c r="BK131" s="164">
        <f t="shared" si="14"/>
        <v>0</v>
      </c>
      <c r="BL131" s="13" t="s">
        <v>179</v>
      </c>
      <c r="BM131" s="13" t="s">
        <v>179</v>
      </c>
    </row>
    <row r="132" spans="2:65" s="1" customFormat="1" ht="31.5" customHeight="1">
      <c r="B132" s="126"/>
      <c r="C132" s="156" t="s">
        <v>191</v>
      </c>
      <c r="D132" s="156" t="s">
        <v>175</v>
      </c>
      <c r="E132" s="157" t="s">
        <v>719</v>
      </c>
      <c r="F132" s="241" t="s">
        <v>720</v>
      </c>
      <c r="G132" s="242"/>
      <c r="H132" s="242"/>
      <c r="I132" s="242"/>
      <c r="J132" s="158" t="s">
        <v>214</v>
      </c>
      <c r="K132" s="159">
        <v>0.201</v>
      </c>
      <c r="L132" s="243">
        <v>0</v>
      </c>
      <c r="M132" s="242"/>
      <c r="N132" s="244">
        <f t="shared" si="5"/>
        <v>0</v>
      </c>
      <c r="O132" s="242"/>
      <c r="P132" s="242"/>
      <c r="Q132" s="242"/>
      <c r="R132" s="128"/>
      <c r="T132" s="161" t="s">
        <v>18</v>
      </c>
      <c r="U132" s="39" t="s">
        <v>43</v>
      </c>
      <c r="V132" s="31"/>
      <c r="W132" s="162">
        <f t="shared" si="6"/>
        <v>0</v>
      </c>
      <c r="X132" s="162">
        <v>0</v>
      </c>
      <c r="Y132" s="162">
        <f t="shared" si="7"/>
        <v>0</v>
      </c>
      <c r="Z132" s="162">
        <v>0</v>
      </c>
      <c r="AA132" s="163">
        <f t="shared" si="8"/>
        <v>0</v>
      </c>
      <c r="AR132" s="13" t="s">
        <v>179</v>
      </c>
      <c r="AT132" s="13" t="s">
        <v>175</v>
      </c>
      <c r="AU132" s="13" t="s">
        <v>153</v>
      </c>
      <c r="AY132" s="13" t="s">
        <v>174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153</v>
      </c>
      <c r="BK132" s="164">
        <f t="shared" si="14"/>
        <v>0</v>
      </c>
      <c r="BL132" s="13" t="s">
        <v>179</v>
      </c>
      <c r="BM132" s="13" t="s">
        <v>191</v>
      </c>
    </row>
    <row r="133" spans="2:65" s="1" customFormat="1" ht="31.5" customHeight="1">
      <c r="B133" s="126"/>
      <c r="C133" s="156" t="s">
        <v>195</v>
      </c>
      <c r="D133" s="156" t="s">
        <v>175</v>
      </c>
      <c r="E133" s="157" t="s">
        <v>721</v>
      </c>
      <c r="F133" s="241" t="s">
        <v>722</v>
      </c>
      <c r="G133" s="242"/>
      <c r="H133" s="242"/>
      <c r="I133" s="242"/>
      <c r="J133" s="158" t="s">
        <v>214</v>
      </c>
      <c r="K133" s="159">
        <v>2.01</v>
      </c>
      <c r="L133" s="243">
        <v>0</v>
      </c>
      <c r="M133" s="242"/>
      <c r="N133" s="244">
        <f t="shared" si="5"/>
        <v>0</v>
      </c>
      <c r="O133" s="242"/>
      <c r="P133" s="242"/>
      <c r="Q133" s="242"/>
      <c r="R133" s="128"/>
      <c r="T133" s="161" t="s">
        <v>18</v>
      </c>
      <c r="U133" s="39" t="s">
        <v>43</v>
      </c>
      <c r="V133" s="31"/>
      <c r="W133" s="162">
        <f t="shared" si="6"/>
        <v>0</v>
      </c>
      <c r="X133" s="162">
        <v>0</v>
      </c>
      <c r="Y133" s="162">
        <f t="shared" si="7"/>
        <v>0</v>
      </c>
      <c r="Z133" s="162">
        <v>0</v>
      </c>
      <c r="AA133" s="163">
        <f t="shared" si="8"/>
        <v>0</v>
      </c>
      <c r="AR133" s="13" t="s">
        <v>179</v>
      </c>
      <c r="AT133" s="13" t="s">
        <v>175</v>
      </c>
      <c r="AU133" s="13" t="s">
        <v>153</v>
      </c>
      <c r="AY133" s="13" t="s">
        <v>174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153</v>
      </c>
      <c r="BK133" s="164">
        <f t="shared" si="14"/>
        <v>0</v>
      </c>
      <c r="BL133" s="13" t="s">
        <v>179</v>
      </c>
      <c r="BM133" s="13" t="s">
        <v>195</v>
      </c>
    </row>
    <row r="134" spans="2:65" s="1" customFormat="1" ht="31.5" customHeight="1">
      <c r="B134" s="126"/>
      <c r="C134" s="156" t="s">
        <v>199</v>
      </c>
      <c r="D134" s="156" t="s">
        <v>175</v>
      </c>
      <c r="E134" s="157" t="s">
        <v>723</v>
      </c>
      <c r="F134" s="241" t="s">
        <v>724</v>
      </c>
      <c r="G134" s="242"/>
      <c r="H134" s="242"/>
      <c r="I134" s="242"/>
      <c r="J134" s="158" t="s">
        <v>214</v>
      </c>
      <c r="K134" s="159">
        <v>0.201</v>
      </c>
      <c r="L134" s="243">
        <v>0</v>
      </c>
      <c r="M134" s="242"/>
      <c r="N134" s="244">
        <f t="shared" si="5"/>
        <v>0</v>
      </c>
      <c r="O134" s="242"/>
      <c r="P134" s="242"/>
      <c r="Q134" s="242"/>
      <c r="R134" s="128"/>
      <c r="T134" s="161" t="s">
        <v>18</v>
      </c>
      <c r="U134" s="39" t="s">
        <v>43</v>
      </c>
      <c r="V134" s="31"/>
      <c r="W134" s="162">
        <f t="shared" si="6"/>
        <v>0</v>
      </c>
      <c r="X134" s="162">
        <v>0</v>
      </c>
      <c r="Y134" s="162">
        <f t="shared" si="7"/>
        <v>0</v>
      </c>
      <c r="Z134" s="162">
        <v>0</v>
      </c>
      <c r="AA134" s="163">
        <f t="shared" si="8"/>
        <v>0</v>
      </c>
      <c r="AR134" s="13" t="s">
        <v>179</v>
      </c>
      <c r="AT134" s="13" t="s">
        <v>175</v>
      </c>
      <c r="AU134" s="13" t="s">
        <v>153</v>
      </c>
      <c r="AY134" s="13" t="s">
        <v>174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153</v>
      </c>
      <c r="BK134" s="164">
        <f t="shared" si="14"/>
        <v>0</v>
      </c>
      <c r="BL134" s="13" t="s">
        <v>179</v>
      </c>
      <c r="BM134" s="13" t="s">
        <v>199</v>
      </c>
    </row>
    <row r="135" spans="2:65" s="1" customFormat="1" ht="31.5" customHeight="1">
      <c r="B135" s="126"/>
      <c r="C135" s="156" t="s">
        <v>203</v>
      </c>
      <c r="D135" s="156" t="s">
        <v>175</v>
      </c>
      <c r="E135" s="157" t="s">
        <v>725</v>
      </c>
      <c r="F135" s="241" t="s">
        <v>726</v>
      </c>
      <c r="G135" s="242"/>
      <c r="H135" s="242"/>
      <c r="I135" s="242"/>
      <c r="J135" s="158" t="s">
        <v>214</v>
      </c>
      <c r="K135" s="159">
        <v>0.201</v>
      </c>
      <c r="L135" s="243">
        <v>0</v>
      </c>
      <c r="M135" s="242"/>
      <c r="N135" s="244">
        <f t="shared" si="5"/>
        <v>0</v>
      </c>
      <c r="O135" s="242"/>
      <c r="P135" s="242"/>
      <c r="Q135" s="242"/>
      <c r="R135" s="128"/>
      <c r="T135" s="161" t="s">
        <v>18</v>
      </c>
      <c r="U135" s="39" t="s">
        <v>43</v>
      </c>
      <c r="V135" s="31"/>
      <c r="W135" s="162">
        <f t="shared" si="6"/>
        <v>0</v>
      </c>
      <c r="X135" s="162">
        <v>0</v>
      </c>
      <c r="Y135" s="162">
        <f t="shared" si="7"/>
        <v>0</v>
      </c>
      <c r="Z135" s="162">
        <v>0</v>
      </c>
      <c r="AA135" s="163">
        <f t="shared" si="8"/>
        <v>0</v>
      </c>
      <c r="AR135" s="13" t="s">
        <v>179</v>
      </c>
      <c r="AT135" s="13" t="s">
        <v>175</v>
      </c>
      <c r="AU135" s="13" t="s">
        <v>153</v>
      </c>
      <c r="AY135" s="13" t="s">
        <v>174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153</v>
      </c>
      <c r="BK135" s="164">
        <f t="shared" si="14"/>
        <v>0</v>
      </c>
      <c r="BL135" s="13" t="s">
        <v>179</v>
      </c>
      <c r="BM135" s="13" t="s">
        <v>203</v>
      </c>
    </row>
    <row r="136" spans="2:63" s="9" customFormat="1" ht="36.75" customHeight="1">
      <c r="B136" s="145"/>
      <c r="C136" s="146"/>
      <c r="D136" s="147" t="s">
        <v>137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263">
        <f>BK136</f>
        <v>0</v>
      </c>
      <c r="O136" s="264"/>
      <c r="P136" s="264"/>
      <c r="Q136" s="264"/>
      <c r="R136" s="148"/>
      <c r="T136" s="149"/>
      <c r="U136" s="146"/>
      <c r="V136" s="146"/>
      <c r="W136" s="150">
        <f>W137+W148+W161+W182</f>
        <v>0</v>
      </c>
      <c r="X136" s="146"/>
      <c r="Y136" s="150">
        <f>Y137+Y148+Y161+Y182</f>
        <v>0.36163</v>
      </c>
      <c r="Z136" s="146"/>
      <c r="AA136" s="151">
        <f>AA137+AA148+AA161+AA182</f>
        <v>0</v>
      </c>
      <c r="AR136" s="152" t="s">
        <v>153</v>
      </c>
      <c r="AT136" s="153" t="s">
        <v>75</v>
      </c>
      <c r="AU136" s="153" t="s">
        <v>76</v>
      </c>
      <c r="AY136" s="152" t="s">
        <v>174</v>
      </c>
      <c r="BK136" s="154">
        <f>BK137+BK148+BK161+BK182</f>
        <v>0</v>
      </c>
    </row>
    <row r="137" spans="2:63" s="9" customFormat="1" ht="19.5" customHeight="1">
      <c r="B137" s="145"/>
      <c r="C137" s="146"/>
      <c r="D137" s="155" t="s">
        <v>140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52">
        <f>BK137</f>
        <v>0</v>
      </c>
      <c r="O137" s="253"/>
      <c r="P137" s="253"/>
      <c r="Q137" s="253"/>
      <c r="R137" s="148"/>
      <c r="T137" s="149"/>
      <c r="U137" s="146"/>
      <c r="V137" s="146"/>
      <c r="W137" s="150">
        <f>SUM(W138:W147)</f>
        <v>0</v>
      </c>
      <c r="X137" s="146"/>
      <c r="Y137" s="150">
        <f>SUM(Y138:Y147)</f>
        <v>0.002230000000000001</v>
      </c>
      <c r="Z137" s="146"/>
      <c r="AA137" s="151">
        <f>SUM(AA138:AA147)</f>
        <v>0</v>
      </c>
      <c r="AR137" s="152" t="s">
        <v>153</v>
      </c>
      <c r="AT137" s="153" t="s">
        <v>75</v>
      </c>
      <c r="AU137" s="153" t="s">
        <v>83</v>
      </c>
      <c r="AY137" s="152" t="s">
        <v>174</v>
      </c>
      <c r="BK137" s="154">
        <f>SUM(BK138:BK147)</f>
        <v>0</v>
      </c>
    </row>
    <row r="138" spans="2:65" s="1" customFormat="1" ht="31.5" customHeight="1">
      <c r="B138" s="126"/>
      <c r="C138" s="156" t="s">
        <v>208</v>
      </c>
      <c r="D138" s="156" t="s">
        <v>175</v>
      </c>
      <c r="E138" s="157" t="s">
        <v>727</v>
      </c>
      <c r="F138" s="241" t="s">
        <v>728</v>
      </c>
      <c r="G138" s="242"/>
      <c r="H138" s="242"/>
      <c r="I138" s="242"/>
      <c r="J138" s="158" t="s">
        <v>350</v>
      </c>
      <c r="K138" s="159">
        <v>21.8</v>
      </c>
      <c r="L138" s="243">
        <v>0</v>
      </c>
      <c r="M138" s="242"/>
      <c r="N138" s="244">
        <f aca="true" t="shared" si="15" ref="N138:N147">ROUND(L138*K138,3)</f>
        <v>0</v>
      </c>
      <c r="O138" s="242"/>
      <c r="P138" s="242"/>
      <c r="Q138" s="242"/>
      <c r="R138" s="128"/>
      <c r="T138" s="161" t="s">
        <v>18</v>
      </c>
      <c r="U138" s="39" t="s">
        <v>43</v>
      </c>
      <c r="V138" s="31"/>
      <c r="W138" s="162">
        <f aca="true" t="shared" si="16" ref="W138:W147">V138*K138</f>
        <v>0</v>
      </c>
      <c r="X138" s="162">
        <v>0</v>
      </c>
      <c r="Y138" s="162">
        <f aca="true" t="shared" si="17" ref="Y138:Y147">X138*K138</f>
        <v>0</v>
      </c>
      <c r="Z138" s="162">
        <v>0</v>
      </c>
      <c r="AA138" s="163">
        <f aca="true" t="shared" si="18" ref="AA138:AA147">Z138*K138</f>
        <v>0</v>
      </c>
      <c r="AR138" s="13" t="s">
        <v>237</v>
      </c>
      <c r="AT138" s="13" t="s">
        <v>175</v>
      </c>
      <c r="AU138" s="13" t="s">
        <v>153</v>
      </c>
      <c r="AY138" s="13" t="s">
        <v>174</v>
      </c>
      <c r="BE138" s="101">
        <f aca="true" t="shared" si="19" ref="BE138:BE147">IF(U138="základná",N138,0)</f>
        <v>0</v>
      </c>
      <c r="BF138" s="101">
        <f aca="true" t="shared" si="20" ref="BF138:BF147">IF(U138="znížená",N138,0)</f>
        <v>0</v>
      </c>
      <c r="BG138" s="101">
        <f aca="true" t="shared" si="21" ref="BG138:BG147">IF(U138="zákl. prenesená",N138,0)</f>
        <v>0</v>
      </c>
      <c r="BH138" s="101">
        <f aca="true" t="shared" si="22" ref="BH138:BH147">IF(U138="zníž. prenesená",N138,0)</f>
        <v>0</v>
      </c>
      <c r="BI138" s="101">
        <f aca="true" t="shared" si="23" ref="BI138:BI147">IF(U138="nulová",N138,0)</f>
        <v>0</v>
      </c>
      <c r="BJ138" s="13" t="s">
        <v>153</v>
      </c>
      <c r="BK138" s="164">
        <f aca="true" t="shared" si="24" ref="BK138:BK147">ROUND(L138*K138,3)</f>
        <v>0</v>
      </c>
      <c r="BL138" s="13" t="s">
        <v>237</v>
      </c>
      <c r="BM138" s="13" t="s">
        <v>208</v>
      </c>
    </row>
    <row r="139" spans="2:65" s="1" customFormat="1" ht="44.25" customHeight="1">
      <c r="B139" s="126"/>
      <c r="C139" s="165" t="s">
        <v>109</v>
      </c>
      <c r="D139" s="165" t="s">
        <v>242</v>
      </c>
      <c r="E139" s="166" t="s">
        <v>729</v>
      </c>
      <c r="F139" s="248" t="s">
        <v>730</v>
      </c>
      <c r="G139" s="249"/>
      <c r="H139" s="249"/>
      <c r="I139" s="249"/>
      <c r="J139" s="167" t="s">
        <v>350</v>
      </c>
      <c r="K139" s="168">
        <v>14.4</v>
      </c>
      <c r="L139" s="250">
        <v>0</v>
      </c>
      <c r="M139" s="249"/>
      <c r="N139" s="251">
        <f t="shared" si="15"/>
        <v>0</v>
      </c>
      <c r="O139" s="242"/>
      <c r="P139" s="242"/>
      <c r="Q139" s="242"/>
      <c r="R139" s="128"/>
      <c r="T139" s="161" t="s">
        <v>18</v>
      </c>
      <c r="U139" s="39" t="s">
        <v>43</v>
      </c>
      <c r="V139" s="31"/>
      <c r="W139" s="162">
        <f t="shared" si="16"/>
        <v>0</v>
      </c>
      <c r="X139" s="162">
        <v>9.72222222222222E-06</v>
      </c>
      <c r="Y139" s="162">
        <f t="shared" si="17"/>
        <v>0.00013999999999999996</v>
      </c>
      <c r="Z139" s="162">
        <v>0</v>
      </c>
      <c r="AA139" s="163">
        <f t="shared" si="18"/>
        <v>0</v>
      </c>
      <c r="AR139" s="13" t="s">
        <v>264</v>
      </c>
      <c r="AT139" s="13" t="s">
        <v>242</v>
      </c>
      <c r="AU139" s="13" t="s">
        <v>153</v>
      </c>
      <c r="AY139" s="13" t="s">
        <v>174</v>
      </c>
      <c r="BE139" s="101">
        <f t="shared" si="19"/>
        <v>0</v>
      </c>
      <c r="BF139" s="101">
        <f t="shared" si="20"/>
        <v>0</v>
      </c>
      <c r="BG139" s="101">
        <f t="shared" si="21"/>
        <v>0</v>
      </c>
      <c r="BH139" s="101">
        <f t="shared" si="22"/>
        <v>0</v>
      </c>
      <c r="BI139" s="101">
        <f t="shared" si="23"/>
        <v>0</v>
      </c>
      <c r="BJ139" s="13" t="s">
        <v>153</v>
      </c>
      <c r="BK139" s="164">
        <f t="shared" si="24"/>
        <v>0</v>
      </c>
      <c r="BL139" s="13" t="s">
        <v>237</v>
      </c>
      <c r="BM139" s="13" t="s">
        <v>109</v>
      </c>
    </row>
    <row r="140" spans="2:65" s="1" customFormat="1" ht="44.25" customHeight="1">
      <c r="B140" s="126"/>
      <c r="C140" s="165" t="s">
        <v>216</v>
      </c>
      <c r="D140" s="165" t="s">
        <v>242</v>
      </c>
      <c r="E140" s="166" t="s">
        <v>731</v>
      </c>
      <c r="F140" s="248" t="s">
        <v>732</v>
      </c>
      <c r="G140" s="249"/>
      <c r="H140" s="249"/>
      <c r="I140" s="249"/>
      <c r="J140" s="167" t="s">
        <v>350</v>
      </c>
      <c r="K140" s="168">
        <v>4.2</v>
      </c>
      <c r="L140" s="250">
        <v>0</v>
      </c>
      <c r="M140" s="249"/>
      <c r="N140" s="251">
        <f t="shared" si="15"/>
        <v>0</v>
      </c>
      <c r="O140" s="242"/>
      <c r="P140" s="242"/>
      <c r="Q140" s="242"/>
      <c r="R140" s="128"/>
      <c r="T140" s="161" t="s">
        <v>18</v>
      </c>
      <c r="U140" s="39" t="s">
        <v>43</v>
      </c>
      <c r="V140" s="31"/>
      <c r="W140" s="162">
        <f t="shared" si="16"/>
        <v>0</v>
      </c>
      <c r="X140" s="162">
        <v>9.04761904761905E-05</v>
      </c>
      <c r="Y140" s="162">
        <f t="shared" si="17"/>
        <v>0.00038000000000000013</v>
      </c>
      <c r="Z140" s="162">
        <v>0</v>
      </c>
      <c r="AA140" s="163">
        <f t="shared" si="18"/>
        <v>0</v>
      </c>
      <c r="AR140" s="13" t="s">
        <v>264</v>
      </c>
      <c r="AT140" s="13" t="s">
        <v>242</v>
      </c>
      <c r="AU140" s="13" t="s">
        <v>153</v>
      </c>
      <c r="AY140" s="13" t="s">
        <v>174</v>
      </c>
      <c r="BE140" s="101">
        <f t="shared" si="19"/>
        <v>0</v>
      </c>
      <c r="BF140" s="101">
        <f t="shared" si="20"/>
        <v>0</v>
      </c>
      <c r="BG140" s="101">
        <f t="shared" si="21"/>
        <v>0</v>
      </c>
      <c r="BH140" s="101">
        <f t="shared" si="22"/>
        <v>0</v>
      </c>
      <c r="BI140" s="101">
        <f t="shared" si="23"/>
        <v>0</v>
      </c>
      <c r="BJ140" s="13" t="s">
        <v>153</v>
      </c>
      <c r="BK140" s="164">
        <f t="shared" si="24"/>
        <v>0</v>
      </c>
      <c r="BL140" s="13" t="s">
        <v>237</v>
      </c>
      <c r="BM140" s="13" t="s">
        <v>216</v>
      </c>
    </row>
    <row r="141" spans="2:65" s="1" customFormat="1" ht="44.25" customHeight="1">
      <c r="B141" s="126"/>
      <c r="C141" s="165" t="s">
        <v>220</v>
      </c>
      <c r="D141" s="165" t="s">
        <v>242</v>
      </c>
      <c r="E141" s="166" t="s">
        <v>733</v>
      </c>
      <c r="F141" s="248" t="s">
        <v>734</v>
      </c>
      <c r="G141" s="249"/>
      <c r="H141" s="249"/>
      <c r="I141" s="249"/>
      <c r="J141" s="167" t="s">
        <v>350</v>
      </c>
      <c r="K141" s="168">
        <v>3.2</v>
      </c>
      <c r="L141" s="250">
        <v>0</v>
      </c>
      <c r="M141" s="249"/>
      <c r="N141" s="251">
        <f t="shared" si="15"/>
        <v>0</v>
      </c>
      <c r="O141" s="242"/>
      <c r="P141" s="242"/>
      <c r="Q141" s="242"/>
      <c r="R141" s="128"/>
      <c r="T141" s="161" t="s">
        <v>18</v>
      </c>
      <c r="U141" s="39" t="s">
        <v>43</v>
      </c>
      <c r="V141" s="31"/>
      <c r="W141" s="162">
        <f t="shared" si="16"/>
        <v>0</v>
      </c>
      <c r="X141" s="162">
        <v>8.125E-05</v>
      </c>
      <c r="Y141" s="162">
        <f t="shared" si="17"/>
        <v>0.00026</v>
      </c>
      <c r="Z141" s="162">
        <v>0</v>
      </c>
      <c r="AA141" s="163">
        <f t="shared" si="18"/>
        <v>0</v>
      </c>
      <c r="AR141" s="13" t="s">
        <v>264</v>
      </c>
      <c r="AT141" s="13" t="s">
        <v>242</v>
      </c>
      <c r="AU141" s="13" t="s">
        <v>153</v>
      </c>
      <c r="AY141" s="13" t="s">
        <v>174</v>
      </c>
      <c r="BE141" s="101">
        <f t="shared" si="19"/>
        <v>0</v>
      </c>
      <c r="BF141" s="101">
        <f t="shared" si="20"/>
        <v>0</v>
      </c>
      <c r="BG141" s="101">
        <f t="shared" si="21"/>
        <v>0</v>
      </c>
      <c r="BH141" s="101">
        <f t="shared" si="22"/>
        <v>0</v>
      </c>
      <c r="BI141" s="101">
        <f t="shared" si="23"/>
        <v>0</v>
      </c>
      <c r="BJ141" s="13" t="s">
        <v>153</v>
      </c>
      <c r="BK141" s="164">
        <f t="shared" si="24"/>
        <v>0</v>
      </c>
      <c r="BL141" s="13" t="s">
        <v>237</v>
      </c>
      <c r="BM141" s="13" t="s">
        <v>220</v>
      </c>
    </row>
    <row r="142" spans="2:65" s="1" customFormat="1" ht="31.5" customHeight="1">
      <c r="B142" s="126"/>
      <c r="C142" s="156" t="s">
        <v>224</v>
      </c>
      <c r="D142" s="156" t="s">
        <v>175</v>
      </c>
      <c r="E142" s="157" t="s">
        <v>735</v>
      </c>
      <c r="F142" s="241" t="s">
        <v>736</v>
      </c>
      <c r="G142" s="242"/>
      <c r="H142" s="242"/>
      <c r="I142" s="242"/>
      <c r="J142" s="158" t="s">
        <v>350</v>
      </c>
      <c r="K142" s="159">
        <v>10.8</v>
      </c>
      <c r="L142" s="243">
        <v>0</v>
      </c>
      <c r="M142" s="242"/>
      <c r="N142" s="244">
        <f t="shared" si="15"/>
        <v>0</v>
      </c>
      <c r="O142" s="242"/>
      <c r="P142" s="242"/>
      <c r="Q142" s="242"/>
      <c r="R142" s="128"/>
      <c r="T142" s="161" t="s">
        <v>18</v>
      </c>
      <c r="U142" s="39" t="s">
        <v>43</v>
      </c>
      <c r="V142" s="31"/>
      <c r="W142" s="162">
        <f t="shared" si="16"/>
        <v>0</v>
      </c>
      <c r="X142" s="162">
        <v>2.03703703703704E-05</v>
      </c>
      <c r="Y142" s="162">
        <f t="shared" si="17"/>
        <v>0.00022000000000000033</v>
      </c>
      <c r="Z142" s="162">
        <v>0</v>
      </c>
      <c r="AA142" s="163">
        <f t="shared" si="18"/>
        <v>0</v>
      </c>
      <c r="AR142" s="13" t="s">
        <v>237</v>
      </c>
      <c r="AT142" s="13" t="s">
        <v>175</v>
      </c>
      <c r="AU142" s="13" t="s">
        <v>153</v>
      </c>
      <c r="AY142" s="13" t="s">
        <v>174</v>
      </c>
      <c r="BE142" s="101">
        <f t="shared" si="19"/>
        <v>0</v>
      </c>
      <c r="BF142" s="101">
        <f t="shared" si="20"/>
        <v>0</v>
      </c>
      <c r="BG142" s="101">
        <f t="shared" si="21"/>
        <v>0</v>
      </c>
      <c r="BH142" s="101">
        <f t="shared" si="22"/>
        <v>0</v>
      </c>
      <c r="BI142" s="101">
        <f t="shared" si="23"/>
        <v>0</v>
      </c>
      <c r="BJ142" s="13" t="s">
        <v>153</v>
      </c>
      <c r="BK142" s="164">
        <f t="shared" si="24"/>
        <v>0</v>
      </c>
      <c r="BL142" s="13" t="s">
        <v>237</v>
      </c>
      <c r="BM142" s="13" t="s">
        <v>224</v>
      </c>
    </row>
    <row r="143" spans="2:65" s="1" customFormat="1" ht="44.25" customHeight="1">
      <c r="B143" s="126"/>
      <c r="C143" s="165" t="s">
        <v>228</v>
      </c>
      <c r="D143" s="165" t="s">
        <v>242</v>
      </c>
      <c r="E143" s="166" t="s">
        <v>737</v>
      </c>
      <c r="F143" s="248" t="s">
        <v>738</v>
      </c>
      <c r="G143" s="249"/>
      <c r="H143" s="249"/>
      <c r="I143" s="249"/>
      <c r="J143" s="167" t="s">
        <v>350</v>
      </c>
      <c r="K143" s="168">
        <v>7.2</v>
      </c>
      <c r="L143" s="250">
        <v>0</v>
      </c>
      <c r="M143" s="249"/>
      <c r="N143" s="251">
        <f t="shared" si="15"/>
        <v>0</v>
      </c>
      <c r="O143" s="242"/>
      <c r="P143" s="242"/>
      <c r="Q143" s="242"/>
      <c r="R143" s="128"/>
      <c r="T143" s="161" t="s">
        <v>18</v>
      </c>
      <c r="U143" s="39" t="s">
        <v>43</v>
      </c>
      <c r="V143" s="31"/>
      <c r="W143" s="162">
        <f t="shared" si="16"/>
        <v>0</v>
      </c>
      <c r="X143" s="162">
        <v>8.05555555555556E-05</v>
      </c>
      <c r="Y143" s="162">
        <f t="shared" si="17"/>
        <v>0.0005800000000000003</v>
      </c>
      <c r="Z143" s="162">
        <v>0</v>
      </c>
      <c r="AA143" s="163">
        <f t="shared" si="18"/>
        <v>0</v>
      </c>
      <c r="AR143" s="13" t="s">
        <v>264</v>
      </c>
      <c r="AT143" s="13" t="s">
        <v>242</v>
      </c>
      <c r="AU143" s="13" t="s">
        <v>153</v>
      </c>
      <c r="AY143" s="13" t="s">
        <v>174</v>
      </c>
      <c r="BE143" s="101">
        <f t="shared" si="19"/>
        <v>0</v>
      </c>
      <c r="BF143" s="101">
        <f t="shared" si="20"/>
        <v>0</v>
      </c>
      <c r="BG143" s="101">
        <f t="shared" si="21"/>
        <v>0</v>
      </c>
      <c r="BH143" s="101">
        <f t="shared" si="22"/>
        <v>0</v>
      </c>
      <c r="BI143" s="101">
        <f t="shared" si="23"/>
        <v>0</v>
      </c>
      <c r="BJ143" s="13" t="s">
        <v>153</v>
      </c>
      <c r="BK143" s="164">
        <f t="shared" si="24"/>
        <v>0</v>
      </c>
      <c r="BL143" s="13" t="s">
        <v>237</v>
      </c>
      <c r="BM143" s="13" t="s">
        <v>228</v>
      </c>
    </row>
    <row r="144" spans="2:65" s="1" customFormat="1" ht="44.25" customHeight="1">
      <c r="B144" s="126"/>
      <c r="C144" s="165" t="s">
        <v>232</v>
      </c>
      <c r="D144" s="165" t="s">
        <v>242</v>
      </c>
      <c r="E144" s="166" t="s">
        <v>739</v>
      </c>
      <c r="F144" s="248" t="s">
        <v>740</v>
      </c>
      <c r="G144" s="249"/>
      <c r="H144" s="249"/>
      <c r="I144" s="249"/>
      <c r="J144" s="167" t="s">
        <v>350</v>
      </c>
      <c r="K144" s="168">
        <v>3.6</v>
      </c>
      <c r="L144" s="250">
        <v>0</v>
      </c>
      <c r="M144" s="249"/>
      <c r="N144" s="251">
        <f t="shared" si="15"/>
        <v>0</v>
      </c>
      <c r="O144" s="242"/>
      <c r="P144" s="242"/>
      <c r="Q144" s="242"/>
      <c r="R144" s="128"/>
      <c r="T144" s="161" t="s">
        <v>18</v>
      </c>
      <c r="U144" s="39" t="s">
        <v>43</v>
      </c>
      <c r="V144" s="31"/>
      <c r="W144" s="162">
        <f t="shared" si="16"/>
        <v>0</v>
      </c>
      <c r="X144" s="162">
        <v>0.00015</v>
      </c>
      <c r="Y144" s="162">
        <f t="shared" si="17"/>
        <v>0.00054</v>
      </c>
      <c r="Z144" s="162">
        <v>0</v>
      </c>
      <c r="AA144" s="163">
        <f t="shared" si="18"/>
        <v>0</v>
      </c>
      <c r="AR144" s="13" t="s">
        <v>264</v>
      </c>
      <c r="AT144" s="13" t="s">
        <v>242</v>
      </c>
      <c r="AU144" s="13" t="s">
        <v>153</v>
      </c>
      <c r="AY144" s="13" t="s">
        <v>174</v>
      </c>
      <c r="BE144" s="101">
        <f t="shared" si="19"/>
        <v>0</v>
      </c>
      <c r="BF144" s="101">
        <f t="shared" si="20"/>
        <v>0</v>
      </c>
      <c r="BG144" s="101">
        <f t="shared" si="21"/>
        <v>0</v>
      </c>
      <c r="BH144" s="101">
        <f t="shared" si="22"/>
        <v>0</v>
      </c>
      <c r="BI144" s="101">
        <f t="shared" si="23"/>
        <v>0</v>
      </c>
      <c r="BJ144" s="13" t="s">
        <v>153</v>
      </c>
      <c r="BK144" s="164">
        <f t="shared" si="24"/>
        <v>0</v>
      </c>
      <c r="BL144" s="13" t="s">
        <v>237</v>
      </c>
      <c r="BM144" s="13" t="s">
        <v>232</v>
      </c>
    </row>
    <row r="145" spans="2:65" s="1" customFormat="1" ht="22.5" customHeight="1">
      <c r="B145" s="126"/>
      <c r="C145" s="165" t="s">
        <v>237</v>
      </c>
      <c r="D145" s="165" t="s">
        <v>242</v>
      </c>
      <c r="E145" s="166" t="s">
        <v>741</v>
      </c>
      <c r="F145" s="248" t="s">
        <v>742</v>
      </c>
      <c r="G145" s="249"/>
      <c r="H145" s="249"/>
      <c r="I145" s="249"/>
      <c r="J145" s="167" t="s">
        <v>235</v>
      </c>
      <c r="K145" s="168">
        <v>2</v>
      </c>
      <c r="L145" s="250">
        <v>0</v>
      </c>
      <c r="M145" s="249"/>
      <c r="N145" s="251">
        <f t="shared" si="15"/>
        <v>0</v>
      </c>
      <c r="O145" s="242"/>
      <c r="P145" s="242"/>
      <c r="Q145" s="242"/>
      <c r="R145" s="128"/>
      <c r="T145" s="161" t="s">
        <v>18</v>
      </c>
      <c r="U145" s="39" t="s">
        <v>43</v>
      </c>
      <c r="V145" s="31"/>
      <c r="W145" s="162">
        <f t="shared" si="16"/>
        <v>0</v>
      </c>
      <c r="X145" s="162">
        <v>3E-05</v>
      </c>
      <c r="Y145" s="162">
        <f t="shared" si="17"/>
        <v>6E-05</v>
      </c>
      <c r="Z145" s="162">
        <v>0</v>
      </c>
      <c r="AA145" s="163">
        <f t="shared" si="18"/>
        <v>0</v>
      </c>
      <c r="AR145" s="13" t="s">
        <v>264</v>
      </c>
      <c r="AT145" s="13" t="s">
        <v>242</v>
      </c>
      <c r="AU145" s="13" t="s">
        <v>153</v>
      </c>
      <c r="AY145" s="13" t="s">
        <v>174</v>
      </c>
      <c r="BE145" s="101">
        <f t="shared" si="19"/>
        <v>0</v>
      </c>
      <c r="BF145" s="101">
        <f t="shared" si="20"/>
        <v>0</v>
      </c>
      <c r="BG145" s="101">
        <f t="shared" si="21"/>
        <v>0</v>
      </c>
      <c r="BH145" s="101">
        <f t="shared" si="22"/>
        <v>0</v>
      </c>
      <c r="BI145" s="101">
        <f t="shared" si="23"/>
        <v>0</v>
      </c>
      <c r="BJ145" s="13" t="s">
        <v>153</v>
      </c>
      <c r="BK145" s="164">
        <f t="shared" si="24"/>
        <v>0</v>
      </c>
      <c r="BL145" s="13" t="s">
        <v>237</v>
      </c>
      <c r="BM145" s="13" t="s">
        <v>237</v>
      </c>
    </row>
    <row r="146" spans="2:65" s="1" customFormat="1" ht="22.5" customHeight="1">
      <c r="B146" s="126"/>
      <c r="C146" s="165" t="s">
        <v>241</v>
      </c>
      <c r="D146" s="165" t="s">
        <v>242</v>
      </c>
      <c r="E146" s="166" t="s">
        <v>743</v>
      </c>
      <c r="F146" s="248" t="s">
        <v>744</v>
      </c>
      <c r="G146" s="249"/>
      <c r="H146" s="249"/>
      <c r="I146" s="249"/>
      <c r="J146" s="167" t="s">
        <v>745</v>
      </c>
      <c r="K146" s="168">
        <v>1.5</v>
      </c>
      <c r="L146" s="250">
        <v>0</v>
      </c>
      <c r="M146" s="249"/>
      <c r="N146" s="251">
        <f t="shared" si="15"/>
        <v>0</v>
      </c>
      <c r="O146" s="242"/>
      <c r="P146" s="242"/>
      <c r="Q146" s="242"/>
      <c r="R146" s="128"/>
      <c r="T146" s="161" t="s">
        <v>18</v>
      </c>
      <c r="U146" s="39" t="s">
        <v>43</v>
      </c>
      <c r="V146" s="31"/>
      <c r="W146" s="162">
        <f t="shared" si="16"/>
        <v>0</v>
      </c>
      <c r="X146" s="162">
        <v>3.33333333333333E-05</v>
      </c>
      <c r="Y146" s="162">
        <f t="shared" si="17"/>
        <v>4.9999999999999955E-05</v>
      </c>
      <c r="Z146" s="162">
        <v>0</v>
      </c>
      <c r="AA146" s="163">
        <f t="shared" si="18"/>
        <v>0</v>
      </c>
      <c r="AR146" s="13" t="s">
        <v>264</v>
      </c>
      <c r="AT146" s="13" t="s">
        <v>242</v>
      </c>
      <c r="AU146" s="13" t="s">
        <v>153</v>
      </c>
      <c r="AY146" s="13" t="s">
        <v>174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3" t="s">
        <v>153</v>
      </c>
      <c r="BK146" s="164">
        <f t="shared" si="24"/>
        <v>0</v>
      </c>
      <c r="BL146" s="13" t="s">
        <v>237</v>
      </c>
      <c r="BM146" s="13" t="s">
        <v>241</v>
      </c>
    </row>
    <row r="147" spans="2:65" s="1" customFormat="1" ht="31.5" customHeight="1">
      <c r="B147" s="126"/>
      <c r="C147" s="156" t="s">
        <v>246</v>
      </c>
      <c r="D147" s="156" t="s">
        <v>175</v>
      </c>
      <c r="E147" s="157" t="s">
        <v>353</v>
      </c>
      <c r="F147" s="241" t="s">
        <v>354</v>
      </c>
      <c r="G147" s="242"/>
      <c r="H147" s="242"/>
      <c r="I147" s="242"/>
      <c r="J147" s="158" t="s">
        <v>277</v>
      </c>
      <c r="K147" s="160">
        <v>0</v>
      </c>
      <c r="L147" s="243">
        <v>0</v>
      </c>
      <c r="M147" s="242"/>
      <c r="N147" s="244">
        <f t="shared" si="15"/>
        <v>0</v>
      </c>
      <c r="O147" s="242"/>
      <c r="P147" s="242"/>
      <c r="Q147" s="242"/>
      <c r="R147" s="128"/>
      <c r="T147" s="161" t="s">
        <v>18</v>
      </c>
      <c r="U147" s="39" t="s">
        <v>43</v>
      </c>
      <c r="V147" s="31"/>
      <c r="W147" s="162">
        <f t="shared" si="16"/>
        <v>0</v>
      </c>
      <c r="X147" s="162">
        <v>0</v>
      </c>
      <c r="Y147" s="162">
        <f t="shared" si="17"/>
        <v>0</v>
      </c>
      <c r="Z147" s="162">
        <v>0</v>
      </c>
      <c r="AA147" s="163">
        <f t="shared" si="18"/>
        <v>0</v>
      </c>
      <c r="AR147" s="13" t="s">
        <v>237</v>
      </c>
      <c r="AT147" s="13" t="s">
        <v>175</v>
      </c>
      <c r="AU147" s="13" t="s">
        <v>153</v>
      </c>
      <c r="AY147" s="13" t="s">
        <v>174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3" t="s">
        <v>153</v>
      </c>
      <c r="BK147" s="164">
        <f t="shared" si="24"/>
        <v>0</v>
      </c>
      <c r="BL147" s="13" t="s">
        <v>237</v>
      </c>
      <c r="BM147" s="13" t="s">
        <v>246</v>
      </c>
    </row>
    <row r="148" spans="2:63" s="9" customFormat="1" ht="29.25" customHeight="1">
      <c r="B148" s="145"/>
      <c r="C148" s="146"/>
      <c r="D148" s="155" t="s">
        <v>708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259">
        <f>BK148</f>
        <v>0</v>
      </c>
      <c r="O148" s="260"/>
      <c r="P148" s="260"/>
      <c r="Q148" s="260"/>
      <c r="R148" s="148"/>
      <c r="T148" s="149"/>
      <c r="U148" s="146"/>
      <c r="V148" s="146"/>
      <c r="W148" s="150">
        <f>SUM(W149:W160)</f>
        <v>0</v>
      </c>
      <c r="X148" s="146"/>
      <c r="Y148" s="150">
        <f>SUM(Y149:Y160)</f>
        <v>0.14881999999999998</v>
      </c>
      <c r="Z148" s="146"/>
      <c r="AA148" s="151">
        <f>SUM(AA149:AA160)</f>
        <v>0</v>
      </c>
      <c r="AR148" s="152" t="s">
        <v>153</v>
      </c>
      <c r="AT148" s="153" t="s">
        <v>75</v>
      </c>
      <c r="AU148" s="153" t="s">
        <v>83</v>
      </c>
      <c r="AY148" s="152" t="s">
        <v>174</v>
      </c>
      <c r="BK148" s="154">
        <f>SUM(BK149:BK160)</f>
        <v>0</v>
      </c>
    </row>
    <row r="149" spans="2:65" s="1" customFormat="1" ht="22.5" customHeight="1">
      <c r="B149" s="126"/>
      <c r="C149" s="156" t="s">
        <v>250</v>
      </c>
      <c r="D149" s="156" t="s">
        <v>175</v>
      </c>
      <c r="E149" s="157" t="s">
        <v>746</v>
      </c>
      <c r="F149" s="241" t="s">
        <v>747</v>
      </c>
      <c r="G149" s="242"/>
      <c r="H149" s="242"/>
      <c r="I149" s="242"/>
      <c r="J149" s="158" t="s">
        <v>350</v>
      </c>
      <c r="K149" s="159">
        <v>4</v>
      </c>
      <c r="L149" s="243">
        <v>0</v>
      </c>
      <c r="M149" s="242"/>
      <c r="N149" s="244">
        <f aca="true" t="shared" si="25" ref="N149:N160">ROUND(L149*K149,3)</f>
        <v>0</v>
      </c>
      <c r="O149" s="242"/>
      <c r="P149" s="242"/>
      <c r="Q149" s="242"/>
      <c r="R149" s="128"/>
      <c r="T149" s="161" t="s">
        <v>18</v>
      </c>
      <c r="U149" s="39" t="s">
        <v>43</v>
      </c>
      <c r="V149" s="31"/>
      <c r="W149" s="162">
        <f aca="true" t="shared" si="26" ref="W149:W160">V149*K149</f>
        <v>0</v>
      </c>
      <c r="X149" s="162">
        <v>0.0206725</v>
      </c>
      <c r="Y149" s="162">
        <f aca="true" t="shared" si="27" ref="Y149:Y160">X149*K149</f>
        <v>0.08269</v>
      </c>
      <c r="Z149" s="162">
        <v>0</v>
      </c>
      <c r="AA149" s="163">
        <f aca="true" t="shared" si="28" ref="AA149:AA160">Z149*K149</f>
        <v>0</v>
      </c>
      <c r="AR149" s="13" t="s">
        <v>237</v>
      </c>
      <c r="AT149" s="13" t="s">
        <v>175</v>
      </c>
      <c r="AU149" s="13" t="s">
        <v>153</v>
      </c>
      <c r="AY149" s="13" t="s">
        <v>174</v>
      </c>
      <c r="BE149" s="101">
        <f aca="true" t="shared" si="29" ref="BE149:BE160">IF(U149="základná",N149,0)</f>
        <v>0</v>
      </c>
      <c r="BF149" s="101">
        <f aca="true" t="shared" si="30" ref="BF149:BF160">IF(U149="znížená",N149,0)</f>
        <v>0</v>
      </c>
      <c r="BG149" s="101">
        <f aca="true" t="shared" si="31" ref="BG149:BG160">IF(U149="zákl. prenesená",N149,0)</f>
        <v>0</v>
      </c>
      <c r="BH149" s="101">
        <f aca="true" t="shared" si="32" ref="BH149:BH160">IF(U149="zníž. prenesená",N149,0)</f>
        <v>0</v>
      </c>
      <c r="BI149" s="101">
        <f aca="true" t="shared" si="33" ref="BI149:BI160">IF(U149="nulová",N149,0)</f>
        <v>0</v>
      </c>
      <c r="BJ149" s="13" t="s">
        <v>153</v>
      </c>
      <c r="BK149" s="164">
        <f aca="true" t="shared" si="34" ref="BK149:BK160">ROUND(L149*K149,3)</f>
        <v>0</v>
      </c>
      <c r="BL149" s="13" t="s">
        <v>237</v>
      </c>
      <c r="BM149" s="13" t="s">
        <v>250</v>
      </c>
    </row>
    <row r="150" spans="2:65" s="1" customFormat="1" ht="22.5" customHeight="1">
      <c r="B150" s="126"/>
      <c r="C150" s="156" t="s">
        <v>8</v>
      </c>
      <c r="D150" s="156" t="s">
        <v>175</v>
      </c>
      <c r="E150" s="157" t="s">
        <v>748</v>
      </c>
      <c r="F150" s="241" t="s">
        <v>749</v>
      </c>
      <c r="G150" s="242"/>
      <c r="H150" s="242"/>
      <c r="I150" s="242"/>
      <c r="J150" s="158" t="s">
        <v>350</v>
      </c>
      <c r="K150" s="159">
        <v>2.6</v>
      </c>
      <c r="L150" s="243">
        <v>0</v>
      </c>
      <c r="M150" s="242"/>
      <c r="N150" s="244">
        <f t="shared" si="25"/>
        <v>0</v>
      </c>
      <c r="O150" s="242"/>
      <c r="P150" s="242"/>
      <c r="Q150" s="242"/>
      <c r="R150" s="128"/>
      <c r="T150" s="161" t="s">
        <v>18</v>
      </c>
      <c r="U150" s="39" t="s">
        <v>43</v>
      </c>
      <c r="V150" s="31"/>
      <c r="W150" s="162">
        <f t="shared" si="26"/>
        <v>0</v>
      </c>
      <c r="X150" s="162">
        <v>0.0218576923076923</v>
      </c>
      <c r="Y150" s="162">
        <f t="shared" si="27"/>
        <v>0.056829999999999985</v>
      </c>
      <c r="Z150" s="162">
        <v>0</v>
      </c>
      <c r="AA150" s="163">
        <f t="shared" si="28"/>
        <v>0</v>
      </c>
      <c r="AR150" s="13" t="s">
        <v>237</v>
      </c>
      <c r="AT150" s="13" t="s">
        <v>175</v>
      </c>
      <c r="AU150" s="13" t="s">
        <v>153</v>
      </c>
      <c r="AY150" s="13" t="s">
        <v>174</v>
      </c>
      <c r="BE150" s="101">
        <f t="shared" si="29"/>
        <v>0</v>
      </c>
      <c r="BF150" s="101">
        <f t="shared" si="30"/>
        <v>0</v>
      </c>
      <c r="BG150" s="101">
        <f t="shared" si="31"/>
        <v>0</v>
      </c>
      <c r="BH150" s="101">
        <f t="shared" si="32"/>
        <v>0</v>
      </c>
      <c r="BI150" s="101">
        <f t="shared" si="33"/>
        <v>0</v>
      </c>
      <c r="BJ150" s="13" t="s">
        <v>153</v>
      </c>
      <c r="BK150" s="164">
        <f t="shared" si="34"/>
        <v>0</v>
      </c>
      <c r="BL150" s="13" t="s">
        <v>237</v>
      </c>
      <c r="BM150" s="13" t="s">
        <v>8</v>
      </c>
    </row>
    <row r="151" spans="2:65" s="1" customFormat="1" ht="22.5" customHeight="1">
      <c r="B151" s="126"/>
      <c r="C151" s="156" t="s">
        <v>257</v>
      </c>
      <c r="D151" s="156" t="s">
        <v>175</v>
      </c>
      <c r="E151" s="157" t="s">
        <v>750</v>
      </c>
      <c r="F151" s="241" t="s">
        <v>751</v>
      </c>
      <c r="G151" s="242"/>
      <c r="H151" s="242"/>
      <c r="I151" s="242"/>
      <c r="J151" s="158" t="s">
        <v>350</v>
      </c>
      <c r="K151" s="159">
        <v>9.5</v>
      </c>
      <c r="L151" s="243">
        <v>0</v>
      </c>
      <c r="M151" s="242"/>
      <c r="N151" s="244">
        <f t="shared" si="25"/>
        <v>0</v>
      </c>
      <c r="O151" s="242"/>
      <c r="P151" s="242"/>
      <c r="Q151" s="242"/>
      <c r="R151" s="128"/>
      <c r="T151" s="161" t="s">
        <v>18</v>
      </c>
      <c r="U151" s="39" t="s">
        <v>43</v>
      </c>
      <c r="V151" s="31"/>
      <c r="W151" s="162">
        <f t="shared" si="26"/>
        <v>0</v>
      </c>
      <c r="X151" s="162">
        <v>0.000176842105263158</v>
      </c>
      <c r="Y151" s="162">
        <f t="shared" si="27"/>
        <v>0.001680000000000001</v>
      </c>
      <c r="Z151" s="162">
        <v>0</v>
      </c>
      <c r="AA151" s="163">
        <f t="shared" si="28"/>
        <v>0</v>
      </c>
      <c r="AR151" s="13" t="s">
        <v>237</v>
      </c>
      <c r="AT151" s="13" t="s">
        <v>175</v>
      </c>
      <c r="AU151" s="13" t="s">
        <v>153</v>
      </c>
      <c r="AY151" s="13" t="s">
        <v>174</v>
      </c>
      <c r="BE151" s="101">
        <f t="shared" si="29"/>
        <v>0</v>
      </c>
      <c r="BF151" s="101">
        <f t="shared" si="30"/>
        <v>0</v>
      </c>
      <c r="BG151" s="101">
        <f t="shared" si="31"/>
        <v>0</v>
      </c>
      <c r="BH151" s="101">
        <f t="shared" si="32"/>
        <v>0</v>
      </c>
      <c r="BI151" s="101">
        <f t="shared" si="33"/>
        <v>0</v>
      </c>
      <c r="BJ151" s="13" t="s">
        <v>153</v>
      </c>
      <c r="BK151" s="164">
        <f t="shared" si="34"/>
        <v>0</v>
      </c>
      <c r="BL151" s="13" t="s">
        <v>237</v>
      </c>
      <c r="BM151" s="13" t="s">
        <v>257</v>
      </c>
    </row>
    <row r="152" spans="2:65" s="1" customFormat="1" ht="22.5" customHeight="1">
      <c r="B152" s="126"/>
      <c r="C152" s="156" t="s">
        <v>261</v>
      </c>
      <c r="D152" s="156" t="s">
        <v>175</v>
      </c>
      <c r="E152" s="157" t="s">
        <v>752</v>
      </c>
      <c r="F152" s="241" t="s">
        <v>753</v>
      </c>
      <c r="G152" s="242"/>
      <c r="H152" s="242"/>
      <c r="I152" s="242"/>
      <c r="J152" s="158" t="s">
        <v>350</v>
      </c>
      <c r="K152" s="159">
        <v>7.8</v>
      </c>
      <c r="L152" s="243">
        <v>0</v>
      </c>
      <c r="M152" s="242"/>
      <c r="N152" s="244">
        <f t="shared" si="25"/>
        <v>0</v>
      </c>
      <c r="O152" s="242"/>
      <c r="P152" s="242"/>
      <c r="Q152" s="242"/>
      <c r="R152" s="128"/>
      <c r="T152" s="161" t="s">
        <v>18</v>
      </c>
      <c r="U152" s="39" t="s">
        <v>43</v>
      </c>
      <c r="V152" s="31"/>
      <c r="W152" s="162">
        <f t="shared" si="26"/>
        <v>0</v>
      </c>
      <c r="X152" s="162">
        <v>0.000185897435897436</v>
      </c>
      <c r="Y152" s="162">
        <f t="shared" si="27"/>
        <v>0.0014500000000000008</v>
      </c>
      <c r="Z152" s="162">
        <v>0</v>
      </c>
      <c r="AA152" s="163">
        <f t="shared" si="28"/>
        <v>0</v>
      </c>
      <c r="AR152" s="13" t="s">
        <v>237</v>
      </c>
      <c r="AT152" s="13" t="s">
        <v>175</v>
      </c>
      <c r="AU152" s="13" t="s">
        <v>153</v>
      </c>
      <c r="AY152" s="13" t="s">
        <v>174</v>
      </c>
      <c r="BE152" s="101">
        <f t="shared" si="29"/>
        <v>0</v>
      </c>
      <c r="BF152" s="101">
        <f t="shared" si="30"/>
        <v>0</v>
      </c>
      <c r="BG152" s="101">
        <f t="shared" si="31"/>
        <v>0</v>
      </c>
      <c r="BH152" s="101">
        <f t="shared" si="32"/>
        <v>0</v>
      </c>
      <c r="BI152" s="101">
        <f t="shared" si="33"/>
        <v>0</v>
      </c>
      <c r="BJ152" s="13" t="s">
        <v>153</v>
      </c>
      <c r="BK152" s="164">
        <f t="shared" si="34"/>
        <v>0</v>
      </c>
      <c r="BL152" s="13" t="s">
        <v>237</v>
      </c>
      <c r="BM152" s="13" t="s">
        <v>261</v>
      </c>
    </row>
    <row r="153" spans="2:65" s="1" customFormat="1" ht="31.5" customHeight="1">
      <c r="B153" s="126"/>
      <c r="C153" s="156" t="s">
        <v>266</v>
      </c>
      <c r="D153" s="156" t="s">
        <v>175</v>
      </c>
      <c r="E153" s="157" t="s">
        <v>754</v>
      </c>
      <c r="F153" s="241" t="s">
        <v>755</v>
      </c>
      <c r="G153" s="242"/>
      <c r="H153" s="242"/>
      <c r="I153" s="242"/>
      <c r="J153" s="158" t="s">
        <v>235</v>
      </c>
      <c r="K153" s="159">
        <v>1</v>
      </c>
      <c r="L153" s="243">
        <v>0</v>
      </c>
      <c r="M153" s="242"/>
      <c r="N153" s="244">
        <f t="shared" si="25"/>
        <v>0</v>
      </c>
      <c r="O153" s="242"/>
      <c r="P153" s="242"/>
      <c r="Q153" s="242"/>
      <c r="R153" s="128"/>
      <c r="T153" s="161" t="s">
        <v>18</v>
      </c>
      <c r="U153" s="39" t="s">
        <v>43</v>
      </c>
      <c r="V153" s="31"/>
      <c r="W153" s="162">
        <f t="shared" si="26"/>
        <v>0</v>
      </c>
      <c r="X153" s="162">
        <v>0</v>
      </c>
      <c r="Y153" s="162">
        <f t="shared" si="27"/>
        <v>0</v>
      </c>
      <c r="Z153" s="162">
        <v>0</v>
      </c>
      <c r="AA153" s="163">
        <f t="shared" si="28"/>
        <v>0</v>
      </c>
      <c r="AR153" s="13" t="s">
        <v>237</v>
      </c>
      <c r="AT153" s="13" t="s">
        <v>175</v>
      </c>
      <c r="AU153" s="13" t="s">
        <v>153</v>
      </c>
      <c r="AY153" s="13" t="s">
        <v>174</v>
      </c>
      <c r="BE153" s="101">
        <f t="shared" si="29"/>
        <v>0</v>
      </c>
      <c r="BF153" s="101">
        <f t="shared" si="30"/>
        <v>0</v>
      </c>
      <c r="BG153" s="101">
        <f t="shared" si="31"/>
        <v>0</v>
      </c>
      <c r="BH153" s="101">
        <f t="shared" si="32"/>
        <v>0</v>
      </c>
      <c r="BI153" s="101">
        <f t="shared" si="33"/>
        <v>0</v>
      </c>
      <c r="BJ153" s="13" t="s">
        <v>153</v>
      </c>
      <c r="BK153" s="164">
        <f t="shared" si="34"/>
        <v>0</v>
      </c>
      <c r="BL153" s="13" t="s">
        <v>237</v>
      </c>
      <c r="BM153" s="13" t="s">
        <v>266</v>
      </c>
    </row>
    <row r="154" spans="2:65" s="1" customFormat="1" ht="31.5" customHeight="1">
      <c r="B154" s="126"/>
      <c r="C154" s="156" t="s">
        <v>270</v>
      </c>
      <c r="D154" s="156" t="s">
        <v>175</v>
      </c>
      <c r="E154" s="157" t="s">
        <v>756</v>
      </c>
      <c r="F154" s="241" t="s">
        <v>757</v>
      </c>
      <c r="G154" s="242"/>
      <c r="H154" s="242"/>
      <c r="I154" s="242"/>
      <c r="J154" s="158" t="s">
        <v>235</v>
      </c>
      <c r="K154" s="159">
        <v>4</v>
      </c>
      <c r="L154" s="243">
        <v>0</v>
      </c>
      <c r="M154" s="242"/>
      <c r="N154" s="244">
        <f t="shared" si="25"/>
        <v>0</v>
      </c>
      <c r="O154" s="242"/>
      <c r="P154" s="242"/>
      <c r="Q154" s="242"/>
      <c r="R154" s="128"/>
      <c r="T154" s="161" t="s">
        <v>18</v>
      </c>
      <c r="U154" s="39" t="s">
        <v>43</v>
      </c>
      <c r="V154" s="31"/>
      <c r="W154" s="162">
        <f t="shared" si="26"/>
        <v>0</v>
      </c>
      <c r="X154" s="162">
        <v>0</v>
      </c>
      <c r="Y154" s="162">
        <f t="shared" si="27"/>
        <v>0</v>
      </c>
      <c r="Z154" s="162">
        <v>0</v>
      </c>
      <c r="AA154" s="163">
        <f t="shared" si="28"/>
        <v>0</v>
      </c>
      <c r="AR154" s="13" t="s">
        <v>237</v>
      </c>
      <c r="AT154" s="13" t="s">
        <v>175</v>
      </c>
      <c r="AU154" s="13" t="s">
        <v>153</v>
      </c>
      <c r="AY154" s="13" t="s">
        <v>174</v>
      </c>
      <c r="BE154" s="101">
        <f t="shared" si="29"/>
        <v>0</v>
      </c>
      <c r="BF154" s="101">
        <f t="shared" si="30"/>
        <v>0</v>
      </c>
      <c r="BG154" s="101">
        <f t="shared" si="31"/>
        <v>0</v>
      </c>
      <c r="BH154" s="101">
        <f t="shared" si="32"/>
        <v>0</v>
      </c>
      <c r="BI154" s="101">
        <f t="shared" si="33"/>
        <v>0</v>
      </c>
      <c r="BJ154" s="13" t="s">
        <v>153</v>
      </c>
      <c r="BK154" s="164">
        <f t="shared" si="34"/>
        <v>0</v>
      </c>
      <c r="BL154" s="13" t="s">
        <v>237</v>
      </c>
      <c r="BM154" s="13" t="s">
        <v>270</v>
      </c>
    </row>
    <row r="155" spans="2:65" s="1" customFormat="1" ht="31.5" customHeight="1">
      <c r="B155" s="126"/>
      <c r="C155" s="156" t="s">
        <v>274</v>
      </c>
      <c r="D155" s="156" t="s">
        <v>175</v>
      </c>
      <c r="E155" s="157" t="s">
        <v>758</v>
      </c>
      <c r="F155" s="241" t="s">
        <v>759</v>
      </c>
      <c r="G155" s="242"/>
      <c r="H155" s="242"/>
      <c r="I155" s="242"/>
      <c r="J155" s="158" t="s">
        <v>235</v>
      </c>
      <c r="K155" s="159">
        <v>5</v>
      </c>
      <c r="L155" s="243">
        <v>0</v>
      </c>
      <c r="M155" s="242"/>
      <c r="N155" s="244">
        <f t="shared" si="25"/>
        <v>0</v>
      </c>
      <c r="O155" s="242"/>
      <c r="P155" s="242"/>
      <c r="Q155" s="242"/>
      <c r="R155" s="128"/>
      <c r="T155" s="161" t="s">
        <v>18</v>
      </c>
      <c r="U155" s="39" t="s">
        <v>43</v>
      </c>
      <c r="V155" s="31"/>
      <c r="W155" s="162">
        <f t="shared" si="26"/>
        <v>0</v>
      </c>
      <c r="X155" s="162">
        <v>0</v>
      </c>
      <c r="Y155" s="162">
        <f t="shared" si="27"/>
        <v>0</v>
      </c>
      <c r="Z155" s="162">
        <v>0</v>
      </c>
      <c r="AA155" s="163">
        <f t="shared" si="28"/>
        <v>0</v>
      </c>
      <c r="AR155" s="13" t="s">
        <v>237</v>
      </c>
      <c r="AT155" s="13" t="s">
        <v>175</v>
      </c>
      <c r="AU155" s="13" t="s">
        <v>153</v>
      </c>
      <c r="AY155" s="13" t="s">
        <v>174</v>
      </c>
      <c r="BE155" s="101">
        <f t="shared" si="29"/>
        <v>0</v>
      </c>
      <c r="BF155" s="101">
        <f t="shared" si="30"/>
        <v>0</v>
      </c>
      <c r="BG155" s="101">
        <f t="shared" si="31"/>
        <v>0</v>
      </c>
      <c r="BH155" s="101">
        <f t="shared" si="32"/>
        <v>0</v>
      </c>
      <c r="BI155" s="101">
        <f t="shared" si="33"/>
        <v>0</v>
      </c>
      <c r="BJ155" s="13" t="s">
        <v>153</v>
      </c>
      <c r="BK155" s="164">
        <f t="shared" si="34"/>
        <v>0</v>
      </c>
      <c r="BL155" s="13" t="s">
        <v>237</v>
      </c>
      <c r="BM155" s="13" t="s">
        <v>274</v>
      </c>
    </row>
    <row r="156" spans="2:65" s="1" customFormat="1" ht="31.5" customHeight="1">
      <c r="B156" s="126"/>
      <c r="C156" s="156" t="s">
        <v>279</v>
      </c>
      <c r="D156" s="156" t="s">
        <v>175</v>
      </c>
      <c r="E156" s="157" t="s">
        <v>760</v>
      </c>
      <c r="F156" s="241" t="s">
        <v>761</v>
      </c>
      <c r="G156" s="242"/>
      <c r="H156" s="242"/>
      <c r="I156" s="242"/>
      <c r="J156" s="158" t="s">
        <v>235</v>
      </c>
      <c r="K156" s="159">
        <v>1</v>
      </c>
      <c r="L156" s="243">
        <v>0</v>
      </c>
      <c r="M156" s="242"/>
      <c r="N156" s="244">
        <f t="shared" si="25"/>
        <v>0</v>
      </c>
      <c r="O156" s="242"/>
      <c r="P156" s="242"/>
      <c r="Q156" s="242"/>
      <c r="R156" s="128"/>
      <c r="T156" s="161" t="s">
        <v>18</v>
      </c>
      <c r="U156" s="39" t="s">
        <v>43</v>
      </c>
      <c r="V156" s="31"/>
      <c r="W156" s="162">
        <f t="shared" si="26"/>
        <v>0</v>
      </c>
      <c r="X156" s="162">
        <v>0.0002</v>
      </c>
      <c r="Y156" s="162">
        <f t="shared" si="27"/>
        <v>0.0002</v>
      </c>
      <c r="Z156" s="162">
        <v>0</v>
      </c>
      <c r="AA156" s="163">
        <f t="shared" si="28"/>
        <v>0</v>
      </c>
      <c r="AR156" s="13" t="s">
        <v>237</v>
      </c>
      <c r="AT156" s="13" t="s">
        <v>175</v>
      </c>
      <c r="AU156" s="13" t="s">
        <v>153</v>
      </c>
      <c r="AY156" s="13" t="s">
        <v>174</v>
      </c>
      <c r="BE156" s="101">
        <f t="shared" si="29"/>
        <v>0</v>
      </c>
      <c r="BF156" s="101">
        <f t="shared" si="30"/>
        <v>0</v>
      </c>
      <c r="BG156" s="101">
        <f t="shared" si="31"/>
        <v>0</v>
      </c>
      <c r="BH156" s="101">
        <f t="shared" si="32"/>
        <v>0</v>
      </c>
      <c r="BI156" s="101">
        <f t="shared" si="33"/>
        <v>0</v>
      </c>
      <c r="BJ156" s="13" t="s">
        <v>153</v>
      </c>
      <c r="BK156" s="164">
        <f t="shared" si="34"/>
        <v>0</v>
      </c>
      <c r="BL156" s="13" t="s">
        <v>237</v>
      </c>
      <c r="BM156" s="13" t="s">
        <v>279</v>
      </c>
    </row>
    <row r="157" spans="2:65" s="1" customFormat="1" ht="31.5" customHeight="1">
      <c r="B157" s="126"/>
      <c r="C157" s="156" t="s">
        <v>283</v>
      </c>
      <c r="D157" s="156" t="s">
        <v>175</v>
      </c>
      <c r="E157" s="157" t="s">
        <v>762</v>
      </c>
      <c r="F157" s="241" t="s">
        <v>763</v>
      </c>
      <c r="G157" s="242"/>
      <c r="H157" s="242"/>
      <c r="I157" s="242"/>
      <c r="J157" s="158" t="s">
        <v>235</v>
      </c>
      <c r="K157" s="159">
        <v>1</v>
      </c>
      <c r="L157" s="243">
        <v>0</v>
      </c>
      <c r="M157" s="242"/>
      <c r="N157" s="244">
        <f t="shared" si="25"/>
        <v>0</v>
      </c>
      <c r="O157" s="242"/>
      <c r="P157" s="242"/>
      <c r="Q157" s="242"/>
      <c r="R157" s="128"/>
      <c r="T157" s="161" t="s">
        <v>18</v>
      </c>
      <c r="U157" s="39" t="s">
        <v>43</v>
      </c>
      <c r="V157" s="31"/>
      <c r="W157" s="162">
        <f t="shared" si="26"/>
        <v>0</v>
      </c>
      <c r="X157" s="162">
        <v>0.00415</v>
      </c>
      <c r="Y157" s="162">
        <f t="shared" si="27"/>
        <v>0.00415</v>
      </c>
      <c r="Z157" s="162">
        <v>0</v>
      </c>
      <c r="AA157" s="163">
        <f t="shared" si="28"/>
        <v>0</v>
      </c>
      <c r="AR157" s="13" t="s">
        <v>237</v>
      </c>
      <c r="AT157" s="13" t="s">
        <v>175</v>
      </c>
      <c r="AU157" s="13" t="s">
        <v>153</v>
      </c>
      <c r="AY157" s="13" t="s">
        <v>174</v>
      </c>
      <c r="BE157" s="101">
        <f t="shared" si="29"/>
        <v>0</v>
      </c>
      <c r="BF157" s="101">
        <f t="shared" si="30"/>
        <v>0</v>
      </c>
      <c r="BG157" s="101">
        <f t="shared" si="31"/>
        <v>0</v>
      </c>
      <c r="BH157" s="101">
        <f t="shared" si="32"/>
        <v>0</v>
      </c>
      <c r="BI157" s="101">
        <f t="shared" si="33"/>
        <v>0</v>
      </c>
      <c r="BJ157" s="13" t="s">
        <v>153</v>
      </c>
      <c r="BK157" s="164">
        <f t="shared" si="34"/>
        <v>0</v>
      </c>
      <c r="BL157" s="13" t="s">
        <v>237</v>
      </c>
      <c r="BM157" s="13" t="s">
        <v>283</v>
      </c>
    </row>
    <row r="158" spans="2:65" s="1" customFormat="1" ht="22.5" customHeight="1">
      <c r="B158" s="126"/>
      <c r="C158" s="156" t="s">
        <v>287</v>
      </c>
      <c r="D158" s="156" t="s">
        <v>175</v>
      </c>
      <c r="E158" s="157" t="s">
        <v>764</v>
      </c>
      <c r="F158" s="241" t="s">
        <v>765</v>
      </c>
      <c r="G158" s="242"/>
      <c r="H158" s="242"/>
      <c r="I158" s="242"/>
      <c r="J158" s="158" t="s">
        <v>235</v>
      </c>
      <c r="K158" s="159">
        <v>1</v>
      </c>
      <c r="L158" s="243">
        <v>0</v>
      </c>
      <c r="M158" s="242"/>
      <c r="N158" s="244">
        <f t="shared" si="25"/>
        <v>0</v>
      </c>
      <c r="O158" s="242"/>
      <c r="P158" s="242"/>
      <c r="Q158" s="242"/>
      <c r="R158" s="128"/>
      <c r="T158" s="161" t="s">
        <v>18</v>
      </c>
      <c r="U158" s="39" t="s">
        <v>43</v>
      </c>
      <c r="V158" s="31"/>
      <c r="W158" s="162">
        <f t="shared" si="26"/>
        <v>0</v>
      </c>
      <c r="X158" s="162">
        <v>0.00182</v>
      </c>
      <c r="Y158" s="162">
        <f t="shared" si="27"/>
        <v>0.00182</v>
      </c>
      <c r="Z158" s="162">
        <v>0</v>
      </c>
      <c r="AA158" s="163">
        <f t="shared" si="28"/>
        <v>0</v>
      </c>
      <c r="AR158" s="13" t="s">
        <v>237</v>
      </c>
      <c r="AT158" s="13" t="s">
        <v>175</v>
      </c>
      <c r="AU158" s="13" t="s">
        <v>153</v>
      </c>
      <c r="AY158" s="13" t="s">
        <v>174</v>
      </c>
      <c r="BE158" s="101">
        <f t="shared" si="29"/>
        <v>0</v>
      </c>
      <c r="BF158" s="101">
        <f t="shared" si="30"/>
        <v>0</v>
      </c>
      <c r="BG158" s="101">
        <f t="shared" si="31"/>
        <v>0</v>
      </c>
      <c r="BH158" s="101">
        <f t="shared" si="32"/>
        <v>0</v>
      </c>
      <c r="BI158" s="101">
        <f t="shared" si="33"/>
        <v>0</v>
      </c>
      <c r="BJ158" s="13" t="s">
        <v>153</v>
      </c>
      <c r="BK158" s="164">
        <f t="shared" si="34"/>
        <v>0</v>
      </c>
      <c r="BL158" s="13" t="s">
        <v>237</v>
      </c>
      <c r="BM158" s="13" t="s">
        <v>287</v>
      </c>
    </row>
    <row r="159" spans="2:65" s="1" customFormat="1" ht="31.5" customHeight="1">
      <c r="B159" s="126"/>
      <c r="C159" s="156" t="s">
        <v>291</v>
      </c>
      <c r="D159" s="156" t="s">
        <v>175</v>
      </c>
      <c r="E159" s="157" t="s">
        <v>766</v>
      </c>
      <c r="F159" s="241" t="s">
        <v>767</v>
      </c>
      <c r="G159" s="242"/>
      <c r="H159" s="242"/>
      <c r="I159" s="242"/>
      <c r="J159" s="158" t="s">
        <v>350</v>
      </c>
      <c r="K159" s="159">
        <v>23.9</v>
      </c>
      <c r="L159" s="243">
        <v>0</v>
      </c>
      <c r="M159" s="242"/>
      <c r="N159" s="244">
        <f t="shared" si="25"/>
        <v>0</v>
      </c>
      <c r="O159" s="242"/>
      <c r="P159" s="242"/>
      <c r="Q159" s="242"/>
      <c r="R159" s="128"/>
      <c r="T159" s="161" t="s">
        <v>18</v>
      </c>
      <c r="U159" s="39" t="s">
        <v>43</v>
      </c>
      <c r="V159" s="31"/>
      <c r="W159" s="162">
        <f t="shared" si="26"/>
        <v>0</v>
      </c>
      <c r="X159" s="162">
        <v>0</v>
      </c>
      <c r="Y159" s="162">
        <f t="shared" si="27"/>
        <v>0</v>
      </c>
      <c r="Z159" s="162">
        <v>0</v>
      </c>
      <c r="AA159" s="163">
        <f t="shared" si="28"/>
        <v>0</v>
      </c>
      <c r="AR159" s="13" t="s">
        <v>237</v>
      </c>
      <c r="AT159" s="13" t="s">
        <v>175</v>
      </c>
      <c r="AU159" s="13" t="s">
        <v>153</v>
      </c>
      <c r="AY159" s="13" t="s">
        <v>174</v>
      </c>
      <c r="BE159" s="101">
        <f t="shared" si="29"/>
        <v>0</v>
      </c>
      <c r="BF159" s="101">
        <f t="shared" si="30"/>
        <v>0</v>
      </c>
      <c r="BG159" s="101">
        <f t="shared" si="31"/>
        <v>0</v>
      </c>
      <c r="BH159" s="101">
        <f t="shared" si="32"/>
        <v>0</v>
      </c>
      <c r="BI159" s="101">
        <f t="shared" si="33"/>
        <v>0</v>
      </c>
      <c r="BJ159" s="13" t="s">
        <v>153</v>
      </c>
      <c r="BK159" s="164">
        <f t="shared" si="34"/>
        <v>0</v>
      </c>
      <c r="BL159" s="13" t="s">
        <v>237</v>
      </c>
      <c r="BM159" s="13" t="s">
        <v>291</v>
      </c>
    </row>
    <row r="160" spans="2:65" s="1" customFormat="1" ht="31.5" customHeight="1">
      <c r="B160" s="126"/>
      <c r="C160" s="156" t="s">
        <v>295</v>
      </c>
      <c r="D160" s="156" t="s">
        <v>175</v>
      </c>
      <c r="E160" s="157" t="s">
        <v>768</v>
      </c>
      <c r="F160" s="241" t="s">
        <v>769</v>
      </c>
      <c r="G160" s="242"/>
      <c r="H160" s="242"/>
      <c r="I160" s="242"/>
      <c r="J160" s="158" t="s">
        <v>277</v>
      </c>
      <c r="K160" s="160">
        <v>0</v>
      </c>
      <c r="L160" s="243">
        <v>0</v>
      </c>
      <c r="M160" s="242"/>
      <c r="N160" s="244">
        <f t="shared" si="25"/>
        <v>0</v>
      </c>
      <c r="O160" s="242"/>
      <c r="P160" s="242"/>
      <c r="Q160" s="242"/>
      <c r="R160" s="128"/>
      <c r="T160" s="161" t="s">
        <v>18</v>
      </c>
      <c r="U160" s="39" t="s">
        <v>43</v>
      </c>
      <c r="V160" s="31"/>
      <c r="W160" s="162">
        <f t="shared" si="26"/>
        <v>0</v>
      </c>
      <c r="X160" s="162">
        <v>0</v>
      </c>
      <c r="Y160" s="162">
        <f t="shared" si="27"/>
        <v>0</v>
      </c>
      <c r="Z160" s="162">
        <v>0</v>
      </c>
      <c r="AA160" s="163">
        <f t="shared" si="28"/>
        <v>0</v>
      </c>
      <c r="AR160" s="13" t="s">
        <v>237</v>
      </c>
      <c r="AT160" s="13" t="s">
        <v>175</v>
      </c>
      <c r="AU160" s="13" t="s">
        <v>153</v>
      </c>
      <c r="AY160" s="13" t="s">
        <v>174</v>
      </c>
      <c r="BE160" s="101">
        <f t="shared" si="29"/>
        <v>0</v>
      </c>
      <c r="BF160" s="101">
        <f t="shared" si="30"/>
        <v>0</v>
      </c>
      <c r="BG160" s="101">
        <f t="shared" si="31"/>
        <v>0</v>
      </c>
      <c r="BH160" s="101">
        <f t="shared" si="32"/>
        <v>0</v>
      </c>
      <c r="BI160" s="101">
        <f t="shared" si="33"/>
        <v>0</v>
      </c>
      <c r="BJ160" s="13" t="s">
        <v>153</v>
      </c>
      <c r="BK160" s="164">
        <f t="shared" si="34"/>
        <v>0</v>
      </c>
      <c r="BL160" s="13" t="s">
        <v>237</v>
      </c>
      <c r="BM160" s="13" t="s">
        <v>295</v>
      </c>
    </row>
    <row r="161" spans="2:63" s="9" customFormat="1" ht="29.25" customHeight="1">
      <c r="B161" s="145"/>
      <c r="C161" s="146"/>
      <c r="D161" s="155" t="s">
        <v>709</v>
      </c>
      <c r="E161" s="155"/>
      <c r="F161" s="155"/>
      <c r="G161" s="155"/>
      <c r="H161" s="155"/>
      <c r="I161" s="155"/>
      <c r="J161" s="155"/>
      <c r="K161" s="155"/>
      <c r="L161" s="155"/>
      <c r="M161" s="155"/>
      <c r="N161" s="259">
        <f>BK161</f>
        <v>0</v>
      </c>
      <c r="O161" s="260"/>
      <c r="P161" s="260"/>
      <c r="Q161" s="260"/>
      <c r="R161" s="148"/>
      <c r="T161" s="149"/>
      <c r="U161" s="146"/>
      <c r="V161" s="146"/>
      <c r="W161" s="150">
        <f>SUM(W162:W181)</f>
        <v>0</v>
      </c>
      <c r="X161" s="146"/>
      <c r="Y161" s="150">
        <f>SUM(Y162:Y181)</f>
        <v>0.016850000000000018</v>
      </c>
      <c r="Z161" s="146"/>
      <c r="AA161" s="151">
        <f>SUM(AA162:AA181)</f>
        <v>0</v>
      </c>
      <c r="AR161" s="152" t="s">
        <v>153</v>
      </c>
      <c r="AT161" s="153" t="s">
        <v>75</v>
      </c>
      <c r="AU161" s="153" t="s">
        <v>83</v>
      </c>
      <c r="AY161" s="152" t="s">
        <v>174</v>
      </c>
      <c r="BK161" s="154">
        <f>SUM(BK162:BK181)</f>
        <v>0</v>
      </c>
    </row>
    <row r="162" spans="2:65" s="1" customFormat="1" ht="31.5" customHeight="1">
      <c r="B162" s="126"/>
      <c r="C162" s="156" t="s">
        <v>299</v>
      </c>
      <c r="D162" s="156" t="s">
        <v>175</v>
      </c>
      <c r="E162" s="157" t="s">
        <v>770</v>
      </c>
      <c r="F162" s="241" t="s">
        <v>771</v>
      </c>
      <c r="G162" s="242"/>
      <c r="H162" s="242"/>
      <c r="I162" s="242"/>
      <c r="J162" s="158" t="s">
        <v>350</v>
      </c>
      <c r="K162" s="159">
        <v>21.6</v>
      </c>
      <c r="L162" s="243">
        <v>0</v>
      </c>
      <c r="M162" s="242"/>
      <c r="N162" s="244">
        <f aca="true" t="shared" si="35" ref="N162:N181">ROUND(L162*K162,3)</f>
        <v>0</v>
      </c>
      <c r="O162" s="242"/>
      <c r="P162" s="242"/>
      <c r="Q162" s="242"/>
      <c r="R162" s="128"/>
      <c r="T162" s="161" t="s">
        <v>18</v>
      </c>
      <c r="U162" s="39" t="s">
        <v>43</v>
      </c>
      <c r="V162" s="31"/>
      <c r="W162" s="162">
        <f aca="true" t="shared" si="36" ref="W162:W181">V162*K162</f>
        <v>0</v>
      </c>
      <c r="X162" s="162">
        <v>0.000189814814814815</v>
      </c>
      <c r="Y162" s="162">
        <f aca="true" t="shared" si="37" ref="Y162:Y181">X162*K162</f>
        <v>0.004100000000000004</v>
      </c>
      <c r="Z162" s="162">
        <v>0</v>
      </c>
      <c r="AA162" s="163">
        <f aca="true" t="shared" si="38" ref="AA162:AA181">Z162*K162</f>
        <v>0</v>
      </c>
      <c r="AR162" s="13" t="s">
        <v>237</v>
      </c>
      <c r="AT162" s="13" t="s">
        <v>175</v>
      </c>
      <c r="AU162" s="13" t="s">
        <v>153</v>
      </c>
      <c r="AY162" s="13" t="s">
        <v>174</v>
      </c>
      <c r="BE162" s="101">
        <f aca="true" t="shared" si="39" ref="BE162:BE181">IF(U162="základná",N162,0)</f>
        <v>0</v>
      </c>
      <c r="BF162" s="101">
        <f aca="true" t="shared" si="40" ref="BF162:BF181">IF(U162="znížená",N162,0)</f>
        <v>0</v>
      </c>
      <c r="BG162" s="101">
        <f aca="true" t="shared" si="41" ref="BG162:BG181">IF(U162="zákl. prenesená",N162,0)</f>
        <v>0</v>
      </c>
      <c r="BH162" s="101">
        <f aca="true" t="shared" si="42" ref="BH162:BH181">IF(U162="zníž. prenesená",N162,0)</f>
        <v>0</v>
      </c>
      <c r="BI162" s="101">
        <f aca="true" t="shared" si="43" ref="BI162:BI181">IF(U162="nulová",N162,0)</f>
        <v>0</v>
      </c>
      <c r="BJ162" s="13" t="s">
        <v>153</v>
      </c>
      <c r="BK162" s="164">
        <f aca="true" t="shared" si="44" ref="BK162:BK181">ROUND(L162*K162,3)</f>
        <v>0</v>
      </c>
      <c r="BL162" s="13" t="s">
        <v>237</v>
      </c>
      <c r="BM162" s="13" t="s">
        <v>299</v>
      </c>
    </row>
    <row r="163" spans="2:65" s="1" customFormat="1" ht="31.5" customHeight="1">
      <c r="B163" s="126"/>
      <c r="C163" s="156" t="s">
        <v>264</v>
      </c>
      <c r="D163" s="156" t="s">
        <v>175</v>
      </c>
      <c r="E163" s="157" t="s">
        <v>772</v>
      </c>
      <c r="F163" s="241" t="s">
        <v>773</v>
      </c>
      <c r="G163" s="242"/>
      <c r="H163" s="242"/>
      <c r="I163" s="242"/>
      <c r="J163" s="158" t="s">
        <v>350</v>
      </c>
      <c r="K163" s="159">
        <v>7.8</v>
      </c>
      <c r="L163" s="243">
        <v>0</v>
      </c>
      <c r="M163" s="242"/>
      <c r="N163" s="244">
        <f t="shared" si="35"/>
        <v>0</v>
      </c>
      <c r="O163" s="242"/>
      <c r="P163" s="242"/>
      <c r="Q163" s="242"/>
      <c r="R163" s="128"/>
      <c r="T163" s="161" t="s">
        <v>18</v>
      </c>
      <c r="U163" s="39" t="s">
        <v>43</v>
      </c>
      <c r="V163" s="31"/>
      <c r="W163" s="162">
        <f t="shared" si="36"/>
        <v>0</v>
      </c>
      <c r="X163" s="162">
        <v>0.00033974358974359</v>
      </c>
      <c r="Y163" s="162">
        <f t="shared" si="37"/>
        <v>0.0026500000000000017</v>
      </c>
      <c r="Z163" s="162">
        <v>0</v>
      </c>
      <c r="AA163" s="163">
        <f t="shared" si="38"/>
        <v>0</v>
      </c>
      <c r="AR163" s="13" t="s">
        <v>237</v>
      </c>
      <c r="AT163" s="13" t="s">
        <v>175</v>
      </c>
      <c r="AU163" s="13" t="s">
        <v>153</v>
      </c>
      <c r="AY163" s="13" t="s">
        <v>174</v>
      </c>
      <c r="BE163" s="101">
        <f t="shared" si="39"/>
        <v>0</v>
      </c>
      <c r="BF163" s="101">
        <f t="shared" si="40"/>
        <v>0</v>
      </c>
      <c r="BG163" s="101">
        <f t="shared" si="41"/>
        <v>0</v>
      </c>
      <c r="BH163" s="101">
        <f t="shared" si="42"/>
        <v>0</v>
      </c>
      <c r="BI163" s="101">
        <f t="shared" si="43"/>
        <v>0</v>
      </c>
      <c r="BJ163" s="13" t="s">
        <v>153</v>
      </c>
      <c r="BK163" s="164">
        <f t="shared" si="44"/>
        <v>0</v>
      </c>
      <c r="BL163" s="13" t="s">
        <v>237</v>
      </c>
      <c r="BM163" s="13" t="s">
        <v>264</v>
      </c>
    </row>
    <row r="164" spans="2:65" s="1" customFormat="1" ht="31.5" customHeight="1">
      <c r="B164" s="126"/>
      <c r="C164" s="156" t="s">
        <v>306</v>
      </c>
      <c r="D164" s="156" t="s">
        <v>175</v>
      </c>
      <c r="E164" s="157" t="s">
        <v>774</v>
      </c>
      <c r="F164" s="241" t="s">
        <v>775</v>
      </c>
      <c r="G164" s="242"/>
      <c r="H164" s="242"/>
      <c r="I164" s="242"/>
      <c r="J164" s="158" t="s">
        <v>350</v>
      </c>
      <c r="K164" s="159">
        <v>3.2</v>
      </c>
      <c r="L164" s="243">
        <v>0</v>
      </c>
      <c r="M164" s="242"/>
      <c r="N164" s="244">
        <f t="shared" si="35"/>
        <v>0</v>
      </c>
      <c r="O164" s="242"/>
      <c r="P164" s="242"/>
      <c r="Q164" s="242"/>
      <c r="R164" s="128"/>
      <c r="T164" s="161" t="s">
        <v>18</v>
      </c>
      <c r="U164" s="39" t="s">
        <v>43</v>
      </c>
      <c r="V164" s="31"/>
      <c r="W164" s="162">
        <f t="shared" si="36"/>
        <v>0</v>
      </c>
      <c r="X164" s="162">
        <v>0.000440625</v>
      </c>
      <c r="Y164" s="162">
        <f t="shared" si="37"/>
        <v>0.00141</v>
      </c>
      <c r="Z164" s="162">
        <v>0</v>
      </c>
      <c r="AA164" s="163">
        <f t="shared" si="38"/>
        <v>0</v>
      </c>
      <c r="AR164" s="13" t="s">
        <v>237</v>
      </c>
      <c r="AT164" s="13" t="s">
        <v>175</v>
      </c>
      <c r="AU164" s="13" t="s">
        <v>153</v>
      </c>
      <c r="AY164" s="13" t="s">
        <v>174</v>
      </c>
      <c r="BE164" s="101">
        <f t="shared" si="39"/>
        <v>0</v>
      </c>
      <c r="BF164" s="101">
        <f t="shared" si="40"/>
        <v>0</v>
      </c>
      <c r="BG164" s="101">
        <f t="shared" si="41"/>
        <v>0</v>
      </c>
      <c r="BH164" s="101">
        <f t="shared" si="42"/>
        <v>0</v>
      </c>
      <c r="BI164" s="101">
        <f t="shared" si="43"/>
        <v>0</v>
      </c>
      <c r="BJ164" s="13" t="s">
        <v>153</v>
      </c>
      <c r="BK164" s="164">
        <f t="shared" si="44"/>
        <v>0</v>
      </c>
      <c r="BL164" s="13" t="s">
        <v>237</v>
      </c>
      <c r="BM164" s="13" t="s">
        <v>306</v>
      </c>
    </row>
    <row r="165" spans="2:65" s="1" customFormat="1" ht="22.5" customHeight="1">
      <c r="B165" s="126"/>
      <c r="C165" s="156" t="s">
        <v>310</v>
      </c>
      <c r="D165" s="156" t="s">
        <v>175</v>
      </c>
      <c r="E165" s="157" t="s">
        <v>776</v>
      </c>
      <c r="F165" s="241" t="s">
        <v>777</v>
      </c>
      <c r="G165" s="242"/>
      <c r="H165" s="242"/>
      <c r="I165" s="242"/>
      <c r="J165" s="158" t="s">
        <v>235</v>
      </c>
      <c r="K165" s="159">
        <v>2</v>
      </c>
      <c r="L165" s="243">
        <v>0</v>
      </c>
      <c r="M165" s="242"/>
      <c r="N165" s="244">
        <f t="shared" si="35"/>
        <v>0</v>
      </c>
      <c r="O165" s="242"/>
      <c r="P165" s="242"/>
      <c r="Q165" s="242"/>
      <c r="R165" s="128"/>
      <c r="T165" s="161" t="s">
        <v>18</v>
      </c>
      <c r="U165" s="39" t="s">
        <v>43</v>
      </c>
      <c r="V165" s="31"/>
      <c r="W165" s="162">
        <f t="shared" si="36"/>
        <v>0</v>
      </c>
      <c r="X165" s="162">
        <v>0</v>
      </c>
      <c r="Y165" s="162">
        <f t="shared" si="37"/>
        <v>0</v>
      </c>
      <c r="Z165" s="162">
        <v>0</v>
      </c>
      <c r="AA165" s="163">
        <f t="shared" si="38"/>
        <v>0</v>
      </c>
      <c r="AR165" s="13" t="s">
        <v>237</v>
      </c>
      <c r="AT165" s="13" t="s">
        <v>175</v>
      </c>
      <c r="AU165" s="13" t="s">
        <v>153</v>
      </c>
      <c r="AY165" s="13" t="s">
        <v>174</v>
      </c>
      <c r="BE165" s="101">
        <f t="shared" si="39"/>
        <v>0</v>
      </c>
      <c r="BF165" s="101">
        <f t="shared" si="40"/>
        <v>0</v>
      </c>
      <c r="BG165" s="101">
        <f t="shared" si="41"/>
        <v>0</v>
      </c>
      <c r="BH165" s="101">
        <f t="shared" si="42"/>
        <v>0</v>
      </c>
      <c r="BI165" s="101">
        <f t="shared" si="43"/>
        <v>0</v>
      </c>
      <c r="BJ165" s="13" t="s">
        <v>153</v>
      </c>
      <c r="BK165" s="164">
        <f t="shared" si="44"/>
        <v>0</v>
      </c>
      <c r="BL165" s="13" t="s">
        <v>237</v>
      </c>
      <c r="BM165" s="13" t="s">
        <v>310</v>
      </c>
    </row>
    <row r="166" spans="2:65" s="1" customFormat="1" ht="22.5" customHeight="1">
      <c r="B166" s="126"/>
      <c r="C166" s="156" t="s">
        <v>314</v>
      </c>
      <c r="D166" s="156" t="s">
        <v>175</v>
      </c>
      <c r="E166" s="157" t="s">
        <v>778</v>
      </c>
      <c r="F166" s="241" t="s">
        <v>779</v>
      </c>
      <c r="G166" s="242"/>
      <c r="H166" s="242"/>
      <c r="I166" s="242"/>
      <c r="J166" s="158" t="s">
        <v>235</v>
      </c>
      <c r="K166" s="159">
        <v>7</v>
      </c>
      <c r="L166" s="243">
        <v>0</v>
      </c>
      <c r="M166" s="242"/>
      <c r="N166" s="244">
        <f t="shared" si="35"/>
        <v>0</v>
      </c>
      <c r="O166" s="242"/>
      <c r="P166" s="242"/>
      <c r="Q166" s="242"/>
      <c r="R166" s="128"/>
      <c r="T166" s="161" t="s">
        <v>18</v>
      </c>
      <c r="U166" s="39" t="s">
        <v>43</v>
      </c>
      <c r="V166" s="31"/>
      <c r="W166" s="162">
        <f t="shared" si="36"/>
        <v>0</v>
      </c>
      <c r="X166" s="162">
        <v>0</v>
      </c>
      <c r="Y166" s="162">
        <f t="shared" si="37"/>
        <v>0</v>
      </c>
      <c r="Z166" s="162">
        <v>0</v>
      </c>
      <c r="AA166" s="163">
        <f t="shared" si="38"/>
        <v>0</v>
      </c>
      <c r="AR166" s="13" t="s">
        <v>237</v>
      </c>
      <c r="AT166" s="13" t="s">
        <v>175</v>
      </c>
      <c r="AU166" s="13" t="s">
        <v>153</v>
      </c>
      <c r="AY166" s="13" t="s">
        <v>174</v>
      </c>
      <c r="BE166" s="101">
        <f t="shared" si="39"/>
        <v>0</v>
      </c>
      <c r="BF166" s="101">
        <f t="shared" si="40"/>
        <v>0</v>
      </c>
      <c r="BG166" s="101">
        <f t="shared" si="41"/>
        <v>0</v>
      </c>
      <c r="BH166" s="101">
        <f t="shared" si="42"/>
        <v>0</v>
      </c>
      <c r="BI166" s="101">
        <f t="shared" si="43"/>
        <v>0</v>
      </c>
      <c r="BJ166" s="13" t="s">
        <v>153</v>
      </c>
      <c r="BK166" s="164">
        <f t="shared" si="44"/>
        <v>0</v>
      </c>
      <c r="BL166" s="13" t="s">
        <v>237</v>
      </c>
      <c r="BM166" s="13" t="s">
        <v>314</v>
      </c>
    </row>
    <row r="167" spans="2:65" s="1" customFormat="1" ht="31.5" customHeight="1">
      <c r="B167" s="126"/>
      <c r="C167" s="156" t="s">
        <v>318</v>
      </c>
      <c r="D167" s="156" t="s">
        <v>175</v>
      </c>
      <c r="E167" s="157" t="s">
        <v>780</v>
      </c>
      <c r="F167" s="241" t="s">
        <v>781</v>
      </c>
      <c r="G167" s="242"/>
      <c r="H167" s="242"/>
      <c r="I167" s="242"/>
      <c r="J167" s="158" t="s">
        <v>235</v>
      </c>
      <c r="K167" s="159">
        <v>7</v>
      </c>
      <c r="L167" s="243">
        <v>0</v>
      </c>
      <c r="M167" s="242"/>
      <c r="N167" s="244">
        <f t="shared" si="35"/>
        <v>0</v>
      </c>
      <c r="O167" s="242"/>
      <c r="P167" s="242"/>
      <c r="Q167" s="242"/>
      <c r="R167" s="128"/>
      <c r="T167" s="161" t="s">
        <v>18</v>
      </c>
      <c r="U167" s="39" t="s">
        <v>43</v>
      </c>
      <c r="V167" s="31"/>
      <c r="W167" s="162">
        <f t="shared" si="36"/>
        <v>0</v>
      </c>
      <c r="X167" s="162">
        <v>0.00013</v>
      </c>
      <c r="Y167" s="162">
        <f t="shared" si="37"/>
        <v>0.0009099999999999999</v>
      </c>
      <c r="Z167" s="162">
        <v>0</v>
      </c>
      <c r="AA167" s="163">
        <f t="shared" si="38"/>
        <v>0</v>
      </c>
      <c r="AR167" s="13" t="s">
        <v>237</v>
      </c>
      <c r="AT167" s="13" t="s">
        <v>175</v>
      </c>
      <c r="AU167" s="13" t="s">
        <v>153</v>
      </c>
      <c r="AY167" s="13" t="s">
        <v>174</v>
      </c>
      <c r="BE167" s="101">
        <f t="shared" si="39"/>
        <v>0</v>
      </c>
      <c r="BF167" s="101">
        <f t="shared" si="40"/>
        <v>0</v>
      </c>
      <c r="BG167" s="101">
        <f t="shared" si="41"/>
        <v>0</v>
      </c>
      <c r="BH167" s="101">
        <f t="shared" si="42"/>
        <v>0</v>
      </c>
      <c r="BI167" s="101">
        <f t="shared" si="43"/>
        <v>0</v>
      </c>
      <c r="BJ167" s="13" t="s">
        <v>153</v>
      </c>
      <c r="BK167" s="164">
        <f t="shared" si="44"/>
        <v>0</v>
      </c>
      <c r="BL167" s="13" t="s">
        <v>237</v>
      </c>
      <c r="BM167" s="13" t="s">
        <v>318</v>
      </c>
    </row>
    <row r="168" spans="2:65" s="1" customFormat="1" ht="31.5" customHeight="1">
      <c r="B168" s="126"/>
      <c r="C168" s="156" t="s">
        <v>322</v>
      </c>
      <c r="D168" s="156" t="s">
        <v>175</v>
      </c>
      <c r="E168" s="157" t="s">
        <v>782</v>
      </c>
      <c r="F168" s="241" t="s">
        <v>783</v>
      </c>
      <c r="G168" s="242"/>
      <c r="H168" s="242"/>
      <c r="I168" s="242"/>
      <c r="J168" s="158" t="s">
        <v>235</v>
      </c>
      <c r="K168" s="159">
        <v>1</v>
      </c>
      <c r="L168" s="243">
        <v>0</v>
      </c>
      <c r="M168" s="242"/>
      <c r="N168" s="244">
        <f t="shared" si="35"/>
        <v>0</v>
      </c>
      <c r="O168" s="242"/>
      <c r="P168" s="242"/>
      <c r="Q168" s="242"/>
      <c r="R168" s="128"/>
      <c r="T168" s="161" t="s">
        <v>18</v>
      </c>
      <c r="U168" s="39" t="s">
        <v>43</v>
      </c>
      <c r="V168" s="31"/>
      <c r="W168" s="162">
        <f t="shared" si="36"/>
        <v>0</v>
      </c>
      <c r="X168" s="162">
        <v>0.00065</v>
      </c>
      <c r="Y168" s="162">
        <f t="shared" si="37"/>
        <v>0.00065</v>
      </c>
      <c r="Z168" s="162">
        <v>0</v>
      </c>
      <c r="AA168" s="163">
        <f t="shared" si="38"/>
        <v>0</v>
      </c>
      <c r="AR168" s="13" t="s">
        <v>237</v>
      </c>
      <c r="AT168" s="13" t="s">
        <v>175</v>
      </c>
      <c r="AU168" s="13" t="s">
        <v>153</v>
      </c>
      <c r="AY168" s="13" t="s">
        <v>174</v>
      </c>
      <c r="BE168" s="101">
        <f t="shared" si="39"/>
        <v>0</v>
      </c>
      <c r="BF168" s="101">
        <f t="shared" si="40"/>
        <v>0</v>
      </c>
      <c r="BG168" s="101">
        <f t="shared" si="41"/>
        <v>0</v>
      </c>
      <c r="BH168" s="101">
        <f t="shared" si="42"/>
        <v>0</v>
      </c>
      <c r="BI168" s="101">
        <f t="shared" si="43"/>
        <v>0</v>
      </c>
      <c r="BJ168" s="13" t="s">
        <v>153</v>
      </c>
      <c r="BK168" s="164">
        <f t="shared" si="44"/>
        <v>0</v>
      </c>
      <c r="BL168" s="13" t="s">
        <v>237</v>
      </c>
      <c r="BM168" s="13" t="s">
        <v>322</v>
      </c>
    </row>
    <row r="169" spans="2:65" s="1" customFormat="1" ht="31.5" customHeight="1">
      <c r="B169" s="126"/>
      <c r="C169" s="156" t="s">
        <v>326</v>
      </c>
      <c r="D169" s="156" t="s">
        <v>175</v>
      </c>
      <c r="E169" s="157" t="s">
        <v>784</v>
      </c>
      <c r="F169" s="241" t="s">
        <v>785</v>
      </c>
      <c r="G169" s="242"/>
      <c r="H169" s="242"/>
      <c r="I169" s="242"/>
      <c r="J169" s="158" t="s">
        <v>235</v>
      </c>
      <c r="K169" s="159">
        <v>1</v>
      </c>
      <c r="L169" s="243">
        <v>0</v>
      </c>
      <c r="M169" s="242"/>
      <c r="N169" s="244">
        <f t="shared" si="35"/>
        <v>0</v>
      </c>
      <c r="O169" s="242"/>
      <c r="P169" s="242"/>
      <c r="Q169" s="242"/>
      <c r="R169" s="128"/>
      <c r="T169" s="161" t="s">
        <v>18</v>
      </c>
      <c r="U169" s="39" t="s">
        <v>43</v>
      </c>
      <c r="V169" s="31"/>
      <c r="W169" s="162">
        <f t="shared" si="36"/>
        <v>0</v>
      </c>
      <c r="X169" s="162">
        <v>0.00064</v>
      </c>
      <c r="Y169" s="162">
        <f t="shared" si="37"/>
        <v>0.00064</v>
      </c>
      <c r="Z169" s="162">
        <v>0</v>
      </c>
      <c r="AA169" s="163">
        <f t="shared" si="38"/>
        <v>0</v>
      </c>
      <c r="AR169" s="13" t="s">
        <v>237</v>
      </c>
      <c r="AT169" s="13" t="s">
        <v>175</v>
      </c>
      <c r="AU169" s="13" t="s">
        <v>153</v>
      </c>
      <c r="AY169" s="13" t="s">
        <v>174</v>
      </c>
      <c r="BE169" s="101">
        <f t="shared" si="39"/>
        <v>0</v>
      </c>
      <c r="BF169" s="101">
        <f t="shared" si="40"/>
        <v>0</v>
      </c>
      <c r="BG169" s="101">
        <f t="shared" si="41"/>
        <v>0</v>
      </c>
      <c r="BH169" s="101">
        <f t="shared" si="42"/>
        <v>0</v>
      </c>
      <c r="BI169" s="101">
        <f t="shared" si="43"/>
        <v>0</v>
      </c>
      <c r="BJ169" s="13" t="s">
        <v>153</v>
      </c>
      <c r="BK169" s="164">
        <f t="shared" si="44"/>
        <v>0</v>
      </c>
      <c r="BL169" s="13" t="s">
        <v>237</v>
      </c>
      <c r="BM169" s="13" t="s">
        <v>326</v>
      </c>
    </row>
    <row r="170" spans="2:65" s="1" customFormat="1" ht="31.5" customHeight="1">
      <c r="B170" s="126"/>
      <c r="C170" s="156" t="s">
        <v>330</v>
      </c>
      <c r="D170" s="156" t="s">
        <v>175</v>
      </c>
      <c r="E170" s="157" t="s">
        <v>786</v>
      </c>
      <c r="F170" s="241" t="s">
        <v>787</v>
      </c>
      <c r="G170" s="242"/>
      <c r="H170" s="242"/>
      <c r="I170" s="242"/>
      <c r="J170" s="158" t="s">
        <v>235</v>
      </c>
      <c r="K170" s="159">
        <v>2</v>
      </c>
      <c r="L170" s="243">
        <v>0</v>
      </c>
      <c r="M170" s="242"/>
      <c r="N170" s="244">
        <f t="shared" si="35"/>
        <v>0</v>
      </c>
      <c r="O170" s="242"/>
      <c r="P170" s="242"/>
      <c r="Q170" s="242"/>
      <c r="R170" s="128"/>
      <c r="T170" s="161" t="s">
        <v>18</v>
      </c>
      <c r="U170" s="39" t="s">
        <v>43</v>
      </c>
      <c r="V170" s="31"/>
      <c r="W170" s="162">
        <f t="shared" si="36"/>
        <v>0</v>
      </c>
      <c r="X170" s="162">
        <v>2E-05</v>
      </c>
      <c r="Y170" s="162">
        <f t="shared" si="37"/>
        <v>4E-05</v>
      </c>
      <c r="Z170" s="162">
        <v>0</v>
      </c>
      <c r="AA170" s="163">
        <f t="shared" si="38"/>
        <v>0</v>
      </c>
      <c r="AR170" s="13" t="s">
        <v>237</v>
      </c>
      <c r="AT170" s="13" t="s">
        <v>175</v>
      </c>
      <c r="AU170" s="13" t="s">
        <v>153</v>
      </c>
      <c r="AY170" s="13" t="s">
        <v>174</v>
      </c>
      <c r="BE170" s="101">
        <f t="shared" si="39"/>
        <v>0</v>
      </c>
      <c r="BF170" s="101">
        <f t="shared" si="40"/>
        <v>0</v>
      </c>
      <c r="BG170" s="101">
        <f t="shared" si="41"/>
        <v>0</v>
      </c>
      <c r="BH170" s="101">
        <f t="shared" si="42"/>
        <v>0</v>
      </c>
      <c r="BI170" s="101">
        <f t="shared" si="43"/>
        <v>0</v>
      </c>
      <c r="BJ170" s="13" t="s">
        <v>153</v>
      </c>
      <c r="BK170" s="164">
        <f t="shared" si="44"/>
        <v>0</v>
      </c>
      <c r="BL170" s="13" t="s">
        <v>237</v>
      </c>
      <c r="BM170" s="13" t="s">
        <v>330</v>
      </c>
    </row>
    <row r="171" spans="2:65" s="1" customFormat="1" ht="22.5" customHeight="1">
      <c r="B171" s="126"/>
      <c r="C171" s="165" t="s">
        <v>334</v>
      </c>
      <c r="D171" s="165" t="s">
        <v>242</v>
      </c>
      <c r="E171" s="166" t="s">
        <v>788</v>
      </c>
      <c r="F171" s="248" t="s">
        <v>789</v>
      </c>
      <c r="G171" s="249"/>
      <c r="H171" s="249"/>
      <c r="I171" s="249"/>
      <c r="J171" s="167" t="s">
        <v>235</v>
      </c>
      <c r="K171" s="168">
        <v>1</v>
      </c>
      <c r="L171" s="250">
        <v>0</v>
      </c>
      <c r="M171" s="249"/>
      <c r="N171" s="251">
        <f t="shared" si="35"/>
        <v>0</v>
      </c>
      <c r="O171" s="242"/>
      <c r="P171" s="242"/>
      <c r="Q171" s="242"/>
      <c r="R171" s="128"/>
      <c r="T171" s="161" t="s">
        <v>18</v>
      </c>
      <c r="U171" s="39" t="s">
        <v>43</v>
      </c>
      <c r="V171" s="31"/>
      <c r="W171" s="162">
        <f t="shared" si="36"/>
        <v>0</v>
      </c>
      <c r="X171" s="162">
        <v>1E-05</v>
      </c>
      <c r="Y171" s="162">
        <f t="shared" si="37"/>
        <v>1E-05</v>
      </c>
      <c r="Z171" s="162">
        <v>0</v>
      </c>
      <c r="AA171" s="163">
        <f t="shared" si="38"/>
        <v>0</v>
      </c>
      <c r="AR171" s="13" t="s">
        <v>264</v>
      </c>
      <c r="AT171" s="13" t="s">
        <v>242</v>
      </c>
      <c r="AU171" s="13" t="s">
        <v>153</v>
      </c>
      <c r="AY171" s="13" t="s">
        <v>174</v>
      </c>
      <c r="BE171" s="101">
        <f t="shared" si="39"/>
        <v>0</v>
      </c>
      <c r="BF171" s="101">
        <f t="shared" si="40"/>
        <v>0</v>
      </c>
      <c r="BG171" s="101">
        <f t="shared" si="41"/>
        <v>0</v>
      </c>
      <c r="BH171" s="101">
        <f t="shared" si="42"/>
        <v>0</v>
      </c>
      <c r="BI171" s="101">
        <f t="shared" si="43"/>
        <v>0</v>
      </c>
      <c r="BJ171" s="13" t="s">
        <v>153</v>
      </c>
      <c r="BK171" s="164">
        <f t="shared" si="44"/>
        <v>0</v>
      </c>
      <c r="BL171" s="13" t="s">
        <v>237</v>
      </c>
      <c r="BM171" s="13" t="s">
        <v>334</v>
      </c>
    </row>
    <row r="172" spans="2:65" s="1" customFormat="1" ht="22.5" customHeight="1">
      <c r="B172" s="126"/>
      <c r="C172" s="165" t="s">
        <v>338</v>
      </c>
      <c r="D172" s="165" t="s">
        <v>242</v>
      </c>
      <c r="E172" s="166" t="s">
        <v>790</v>
      </c>
      <c r="F172" s="248" t="s">
        <v>791</v>
      </c>
      <c r="G172" s="249"/>
      <c r="H172" s="249"/>
      <c r="I172" s="249"/>
      <c r="J172" s="167" t="s">
        <v>235</v>
      </c>
      <c r="K172" s="168">
        <v>1</v>
      </c>
      <c r="L172" s="250">
        <v>0</v>
      </c>
      <c r="M172" s="249"/>
      <c r="N172" s="251">
        <f t="shared" si="35"/>
        <v>0</v>
      </c>
      <c r="O172" s="242"/>
      <c r="P172" s="242"/>
      <c r="Q172" s="242"/>
      <c r="R172" s="128"/>
      <c r="T172" s="161" t="s">
        <v>18</v>
      </c>
      <c r="U172" s="39" t="s">
        <v>43</v>
      </c>
      <c r="V172" s="31"/>
      <c r="W172" s="162">
        <f t="shared" si="36"/>
        <v>0</v>
      </c>
      <c r="X172" s="162">
        <v>1E-05</v>
      </c>
      <c r="Y172" s="162">
        <f t="shared" si="37"/>
        <v>1E-05</v>
      </c>
      <c r="Z172" s="162">
        <v>0</v>
      </c>
      <c r="AA172" s="163">
        <f t="shared" si="38"/>
        <v>0</v>
      </c>
      <c r="AR172" s="13" t="s">
        <v>264</v>
      </c>
      <c r="AT172" s="13" t="s">
        <v>242</v>
      </c>
      <c r="AU172" s="13" t="s">
        <v>153</v>
      </c>
      <c r="AY172" s="13" t="s">
        <v>174</v>
      </c>
      <c r="BE172" s="101">
        <f t="shared" si="39"/>
        <v>0</v>
      </c>
      <c r="BF172" s="101">
        <f t="shared" si="40"/>
        <v>0</v>
      </c>
      <c r="BG172" s="101">
        <f t="shared" si="41"/>
        <v>0</v>
      </c>
      <c r="BH172" s="101">
        <f t="shared" si="42"/>
        <v>0</v>
      </c>
      <c r="BI172" s="101">
        <f t="shared" si="43"/>
        <v>0</v>
      </c>
      <c r="BJ172" s="13" t="s">
        <v>153</v>
      </c>
      <c r="BK172" s="164">
        <f t="shared" si="44"/>
        <v>0</v>
      </c>
      <c r="BL172" s="13" t="s">
        <v>237</v>
      </c>
      <c r="BM172" s="13" t="s">
        <v>338</v>
      </c>
    </row>
    <row r="173" spans="2:65" s="1" customFormat="1" ht="31.5" customHeight="1">
      <c r="B173" s="126"/>
      <c r="C173" s="156" t="s">
        <v>342</v>
      </c>
      <c r="D173" s="156" t="s">
        <v>175</v>
      </c>
      <c r="E173" s="157" t="s">
        <v>792</v>
      </c>
      <c r="F173" s="241" t="s">
        <v>793</v>
      </c>
      <c r="G173" s="242"/>
      <c r="H173" s="242"/>
      <c r="I173" s="242"/>
      <c r="J173" s="158" t="s">
        <v>235</v>
      </c>
      <c r="K173" s="159">
        <v>7</v>
      </c>
      <c r="L173" s="243">
        <v>0</v>
      </c>
      <c r="M173" s="242"/>
      <c r="N173" s="244">
        <f t="shared" si="35"/>
        <v>0</v>
      </c>
      <c r="O173" s="242"/>
      <c r="P173" s="242"/>
      <c r="Q173" s="242"/>
      <c r="R173" s="128"/>
      <c r="T173" s="161" t="s">
        <v>18</v>
      </c>
      <c r="U173" s="39" t="s">
        <v>43</v>
      </c>
      <c r="V173" s="31"/>
      <c r="W173" s="162">
        <f t="shared" si="36"/>
        <v>0</v>
      </c>
      <c r="X173" s="162">
        <v>2E-05</v>
      </c>
      <c r="Y173" s="162">
        <f t="shared" si="37"/>
        <v>0.00014000000000000001</v>
      </c>
      <c r="Z173" s="162">
        <v>0</v>
      </c>
      <c r="AA173" s="163">
        <f t="shared" si="38"/>
        <v>0</v>
      </c>
      <c r="AR173" s="13" t="s">
        <v>237</v>
      </c>
      <c r="AT173" s="13" t="s">
        <v>175</v>
      </c>
      <c r="AU173" s="13" t="s">
        <v>153</v>
      </c>
      <c r="AY173" s="13" t="s">
        <v>174</v>
      </c>
      <c r="BE173" s="101">
        <f t="shared" si="39"/>
        <v>0</v>
      </c>
      <c r="BF173" s="101">
        <f t="shared" si="40"/>
        <v>0</v>
      </c>
      <c r="BG173" s="101">
        <f t="shared" si="41"/>
        <v>0</v>
      </c>
      <c r="BH173" s="101">
        <f t="shared" si="42"/>
        <v>0</v>
      </c>
      <c r="BI173" s="101">
        <f t="shared" si="43"/>
        <v>0</v>
      </c>
      <c r="BJ173" s="13" t="s">
        <v>153</v>
      </c>
      <c r="BK173" s="164">
        <f t="shared" si="44"/>
        <v>0</v>
      </c>
      <c r="BL173" s="13" t="s">
        <v>237</v>
      </c>
      <c r="BM173" s="13" t="s">
        <v>342</v>
      </c>
    </row>
    <row r="174" spans="2:65" s="1" customFormat="1" ht="31.5" customHeight="1">
      <c r="B174" s="126"/>
      <c r="C174" s="165" t="s">
        <v>347</v>
      </c>
      <c r="D174" s="165" t="s">
        <v>242</v>
      </c>
      <c r="E174" s="166" t="s">
        <v>794</v>
      </c>
      <c r="F174" s="248" t="s">
        <v>795</v>
      </c>
      <c r="G174" s="249"/>
      <c r="H174" s="249"/>
      <c r="I174" s="249"/>
      <c r="J174" s="167" t="s">
        <v>235</v>
      </c>
      <c r="K174" s="168">
        <v>1</v>
      </c>
      <c r="L174" s="250">
        <v>0</v>
      </c>
      <c r="M174" s="249"/>
      <c r="N174" s="251">
        <f t="shared" si="35"/>
        <v>0</v>
      </c>
      <c r="O174" s="242"/>
      <c r="P174" s="242"/>
      <c r="Q174" s="242"/>
      <c r="R174" s="128"/>
      <c r="T174" s="161" t="s">
        <v>18</v>
      </c>
      <c r="U174" s="39" t="s">
        <v>43</v>
      </c>
      <c r="V174" s="31"/>
      <c r="W174" s="162">
        <f t="shared" si="36"/>
        <v>0</v>
      </c>
      <c r="X174" s="162">
        <v>2E-05</v>
      </c>
      <c r="Y174" s="162">
        <f t="shared" si="37"/>
        <v>2E-05</v>
      </c>
      <c r="Z174" s="162">
        <v>0</v>
      </c>
      <c r="AA174" s="163">
        <f t="shared" si="38"/>
        <v>0</v>
      </c>
      <c r="AR174" s="13" t="s">
        <v>264</v>
      </c>
      <c r="AT174" s="13" t="s">
        <v>242</v>
      </c>
      <c r="AU174" s="13" t="s">
        <v>153</v>
      </c>
      <c r="AY174" s="13" t="s">
        <v>174</v>
      </c>
      <c r="BE174" s="101">
        <f t="shared" si="39"/>
        <v>0</v>
      </c>
      <c r="BF174" s="101">
        <f t="shared" si="40"/>
        <v>0</v>
      </c>
      <c r="BG174" s="101">
        <f t="shared" si="41"/>
        <v>0</v>
      </c>
      <c r="BH174" s="101">
        <f t="shared" si="42"/>
        <v>0</v>
      </c>
      <c r="BI174" s="101">
        <f t="shared" si="43"/>
        <v>0</v>
      </c>
      <c r="BJ174" s="13" t="s">
        <v>153</v>
      </c>
      <c r="BK174" s="164">
        <f t="shared" si="44"/>
        <v>0</v>
      </c>
      <c r="BL174" s="13" t="s">
        <v>237</v>
      </c>
      <c r="BM174" s="13" t="s">
        <v>347</v>
      </c>
    </row>
    <row r="175" spans="2:65" s="1" customFormat="1" ht="31.5" customHeight="1">
      <c r="B175" s="126"/>
      <c r="C175" s="165" t="s">
        <v>352</v>
      </c>
      <c r="D175" s="165" t="s">
        <v>242</v>
      </c>
      <c r="E175" s="166" t="s">
        <v>796</v>
      </c>
      <c r="F175" s="248" t="s">
        <v>797</v>
      </c>
      <c r="G175" s="249"/>
      <c r="H175" s="249"/>
      <c r="I175" s="249"/>
      <c r="J175" s="167" t="s">
        <v>235</v>
      </c>
      <c r="K175" s="168">
        <v>1</v>
      </c>
      <c r="L175" s="250">
        <v>0</v>
      </c>
      <c r="M175" s="249"/>
      <c r="N175" s="251">
        <f t="shared" si="35"/>
        <v>0</v>
      </c>
      <c r="O175" s="242"/>
      <c r="P175" s="242"/>
      <c r="Q175" s="242"/>
      <c r="R175" s="128"/>
      <c r="T175" s="161" t="s">
        <v>18</v>
      </c>
      <c r="U175" s="39" t="s">
        <v>43</v>
      </c>
      <c r="V175" s="31"/>
      <c r="W175" s="162">
        <f t="shared" si="36"/>
        <v>0</v>
      </c>
      <c r="X175" s="162">
        <v>2E-05</v>
      </c>
      <c r="Y175" s="162">
        <f t="shared" si="37"/>
        <v>2E-05</v>
      </c>
      <c r="Z175" s="162">
        <v>0</v>
      </c>
      <c r="AA175" s="163">
        <f t="shared" si="38"/>
        <v>0</v>
      </c>
      <c r="AR175" s="13" t="s">
        <v>264</v>
      </c>
      <c r="AT175" s="13" t="s">
        <v>242</v>
      </c>
      <c r="AU175" s="13" t="s">
        <v>153</v>
      </c>
      <c r="AY175" s="13" t="s">
        <v>174</v>
      </c>
      <c r="BE175" s="101">
        <f t="shared" si="39"/>
        <v>0</v>
      </c>
      <c r="BF175" s="101">
        <f t="shared" si="40"/>
        <v>0</v>
      </c>
      <c r="BG175" s="101">
        <f t="shared" si="41"/>
        <v>0</v>
      </c>
      <c r="BH175" s="101">
        <f t="shared" si="42"/>
        <v>0</v>
      </c>
      <c r="BI175" s="101">
        <f t="shared" si="43"/>
        <v>0</v>
      </c>
      <c r="BJ175" s="13" t="s">
        <v>153</v>
      </c>
      <c r="BK175" s="164">
        <f t="shared" si="44"/>
        <v>0</v>
      </c>
      <c r="BL175" s="13" t="s">
        <v>237</v>
      </c>
      <c r="BM175" s="13" t="s">
        <v>352</v>
      </c>
    </row>
    <row r="176" spans="2:65" s="1" customFormat="1" ht="22.5" customHeight="1">
      <c r="B176" s="126"/>
      <c r="C176" s="165" t="s">
        <v>356</v>
      </c>
      <c r="D176" s="165" t="s">
        <v>242</v>
      </c>
      <c r="E176" s="166" t="s">
        <v>798</v>
      </c>
      <c r="F176" s="248" t="s">
        <v>799</v>
      </c>
      <c r="G176" s="249"/>
      <c r="H176" s="249"/>
      <c r="I176" s="249"/>
      <c r="J176" s="167" t="s">
        <v>235</v>
      </c>
      <c r="K176" s="168">
        <v>3</v>
      </c>
      <c r="L176" s="250">
        <v>0</v>
      </c>
      <c r="M176" s="249"/>
      <c r="N176" s="251">
        <f t="shared" si="35"/>
        <v>0</v>
      </c>
      <c r="O176" s="242"/>
      <c r="P176" s="242"/>
      <c r="Q176" s="242"/>
      <c r="R176" s="128"/>
      <c r="T176" s="161" t="s">
        <v>18</v>
      </c>
      <c r="U176" s="39" t="s">
        <v>43</v>
      </c>
      <c r="V176" s="31"/>
      <c r="W176" s="162">
        <f t="shared" si="36"/>
        <v>0</v>
      </c>
      <c r="X176" s="162">
        <v>1E-05</v>
      </c>
      <c r="Y176" s="162">
        <f t="shared" si="37"/>
        <v>3.0000000000000004E-05</v>
      </c>
      <c r="Z176" s="162">
        <v>0</v>
      </c>
      <c r="AA176" s="163">
        <f t="shared" si="38"/>
        <v>0</v>
      </c>
      <c r="AR176" s="13" t="s">
        <v>264</v>
      </c>
      <c r="AT176" s="13" t="s">
        <v>242</v>
      </c>
      <c r="AU176" s="13" t="s">
        <v>153</v>
      </c>
      <c r="AY176" s="13" t="s">
        <v>174</v>
      </c>
      <c r="BE176" s="101">
        <f t="shared" si="39"/>
        <v>0</v>
      </c>
      <c r="BF176" s="101">
        <f t="shared" si="40"/>
        <v>0</v>
      </c>
      <c r="BG176" s="101">
        <f t="shared" si="41"/>
        <v>0</v>
      </c>
      <c r="BH176" s="101">
        <f t="shared" si="42"/>
        <v>0</v>
      </c>
      <c r="BI176" s="101">
        <f t="shared" si="43"/>
        <v>0</v>
      </c>
      <c r="BJ176" s="13" t="s">
        <v>153</v>
      </c>
      <c r="BK176" s="164">
        <f t="shared" si="44"/>
        <v>0</v>
      </c>
      <c r="BL176" s="13" t="s">
        <v>237</v>
      </c>
      <c r="BM176" s="13" t="s">
        <v>356</v>
      </c>
    </row>
    <row r="177" spans="2:65" s="1" customFormat="1" ht="22.5" customHeight="1">
      <c r="B177" s="126"/>
      <c r="C177" s="165" t="s">
        <v>360</v>
      </c>
      <c r="D177" s="165" t="s">
        <v>242</v>
      </c>
      <c r="E177" s="166" t="s">
        <v>800</v>
      </c>
      <c r="F177" s="248" t="s">
        <v>801</v>
      </c>
      <c r="G177" s="249"/>
      <c r="H177" s="249"/>
      <c r="I177" s="249"/>
      <c r="J177" s="167" t="s">
        <v>235</v>
      </c>
      <c r="K177" s="168">
        <v>1</v>
      </c>
      <c r="L177" s="250">
        <v>0</v>
      </c>
      <c r="M177" s="249"/>
      <c r="N177" s="251">
        <f t="shared" si="35"/>
        <v>0</v>
      </c>
      <c r="O177" s="242"/>
      <c r="P177" s="242"/>
      <c r="Q177" s="242"/>
      <c r="R177" s="128"/>
      <c r="T177" s="161" t="s">
        <v>18</v>
      </c>
      <c r="U177" s="39" t="s">
        <v>43</v>
      </c>
      <c r="V177" s="31"/>
      <c r="W177" s="162">
        <f t="shared" si="36"/>
        <v>0</v>
      </c>
      <c r="X177" s="162">
        <v>1E-05</v>
      </c>
      <c r="Y177" s="162">
        <f t="shared" si="37"/>
        <v>1E-05</v>
      </c>
      <c r="Z177" s="162">
        <v>0</v>
      </c>
      <c r="AA177" s="163">
        <f t="shared" si="38"/>
        <v>0</v>
      </c>
      <c r="AR177" s="13" t="s">
        <v>264</v>
      </c>
      <c r="AT177" s="13" t="s">
        <v>242</v>
      </c>
      <c r="AU177" s="13" t="s">
        <v>153</v>
      </c>
      <c r="AY177" s="13" t="s">
        <v>174</v>
      </c>
      <c r="BE177" s="101">
        <f t="shared" si="39"/>
        <v>0</v>
      </c>
      <c r="BF177" s="101">
        <f t="shared" si="40"/>
        <v>0</v>
      </c>
      <c r="BG177" s="101">
        <f t="shared" si="41"/>
        <v>0</v>
      </c>
      <c r="BH177" s="101">
        <f t="shared" si="42"/>
        <v>0</v>
      </c>
      <c r="BI177" s="101">
        <f t="shared" si="43"/>
        <v>0</v>
      </c>
      <c r="BJ177" s="13" t="s">
        <v>153</v>
      </c>
      <c r="BK177" s="164">
        <f t="shared" si="44"/>
        <v>0</v>
      </c>
      <c r="BL177" s="13" t="s">
        <v>237</v>
      </c>
      <c r="BM177" s="13" t="s">
        <v>360</v>
      </c>
    </row>
    <row r="178" spans="2:65" s="1" customFormat="1" ht="22.5" customHeight="1">
      <c r="B178" s="126"/>
      <c r="C178" s="165" t="s">
        <v>364</v>
      </c>
      <c r="D178" s="165" t="s">
        <v>242</v>
      </c>
      <c r="E178" s="166" t="s">
        <v>802</v>
      </c>
      <c r="F178" s="248" t="s">
        <v>803</v>
      </c>
      <c r="G178" s="249"/>
      <c r="H178" s="249"/>
      <c r="I178" s="249"/>
      <c r="J178" s="167" t="s">
        <v>235</v>
      </c>
      <c r="K178" s="168">
        <v>1</v>
      </c>
      <c r="L178" s="250">
        <v>0</v>
      </c>
      <c r="M178" s="249"/>
      <c r="N178" s="251">
        <f t="shared" si="35"/>
        <v>0</v>
      </c>
      <c r="O178" s="242"/>
      <c r="P178" s="242"/>
      <c r="Q178" s="242"/>
      <c r="R178" s="128"/>
      <c r="T178" s="161" t="s">
        <v>18</v>
      </c>
      <c r="U178" s="39" t="s">
        <v>43</v>
      </c>
      <c r="V178" s="31"/>
      <c r="W178" s="162">
        <f t="shared" si="36"/>
        <v>0</v>
      </c>
      <c r="X178" s="162">
        <v>1E-05</v>
      </c>
      <c r="Y178" s="162">
        <f t="shared" si="37"/>
        <v>1E-05</v>
      </c>
      <c r="Z178" s="162">
        <v>0</v>
      </c>
      <c r="AA178" s="163">
        <f t="shared" si="38"/>
        <v>0</v>
      </c>
      <c r="AR178" s="13" t="s">
        <v>264</v>
      </c>
      <c r="AT178" s="13" t="s">
        <v>242</v>
      </c>
      <c r="AU178" s="13" t="s">
        <v>153</v>
      </c>
      <c r="AY178" s="13" t="s">
        <v>174</v>
      </c>
      <c r="BE178" s="101">
        <f t="shared" si="39"/>
        <v>0</v>
      </c>
      <c r="BF178" s="101">
        <f t="shared" si="40"/>
        <v>0</v>
      </c>
      <c r="BG178" s="101">
        <f t="shared" si="41"/>
        <v>0</v>
      </c>
      <c r="BH178" s="101">
        <f t="shared" si="42"/>
        <v>0</v>
      </c>
      <c r="BI178" s="101">
        <f t="shared" si="43"/>
        <v>0</v>
      </c>
      <c r="BJ178" s="13" t="s">
        <v>153</v>
      </c>
      <c r="BK178" s="164">
        <f t="shared" si="44"/>
        <v>0</v>
      </c>
      <c r="BL178" s="13" t="s">
        <v>237</v>
      </c>
      <c r="BM178" s="13" t="s">
        <v>364</v>
      </c>
    </row>
    <row r="179" spans="2:65" s="1" customFormat="1" ht="31.5" customHeight="1">
      <c r="B179" s="126"/>
      <c r="C179" s="156" t="s">
        <v>368</v>
      </c>
      <c r="D179" s="156" t="s">
        <v>175</v>
      </c>
      <c r="E179" s="157" t="s">
        <v>804</v>
      </c>
      <c r="F179" s="241" t="s">
        <v>805</v>
      </c>
      <c r="G179" s="242"/>
      <c r="H179" s="242"/>
      <c r="I179" s="242"/>
      <c r="J179" s="158" t="s">
        <v>350</v>
      </c>
      <c r="K179" s="159">
        <v>32.6</v>
      </c>
      <c r="L179" s="243">
        <v>0</v>
      </c>
      <c r="M179" s="242"/>
      <c r="N179" s="244">
        <f t="shared" si="35"/>
        <v>0</v>
      </c>
      <c r="O179" s="242"/>
      <c r="P179" s="242"/>
      <c r="Q179" s="242"/>
      <c r="R179" s="128"/>
      <c r="T179" s="161" t="s">
        <v>18</v>
      </c>
      <c r="U179" s="39" t="s">
        <v>43</v>
      </c>
      <c r="V179" s="31"/>
      <c r="W179" s="162">
        <f t="shared" si="36"/>
        <v>0</v>
      </c>
      <c r="X179" s="162">
        <v>0.000180061349693252</v>
      </c>
      <c r="Y179" s="162">
        <f t="shared" si="37"/>
        <v>0.005870000000000016</v>
      </c>
      <c r="Z179" s="162">
        <v>0</v>
      </c>
      <c r="AA179" s="163">
        <f t="shared" si="38"/>
        <v>0</v>
      </c>
      <c r="AR179" s="13" t="s">
        <v>237</v>
      </c>
      <c r="AT179" s="13" t="s">
        <v>175</v>
      </c>
      <c r="AU179" s="13" t="s">
        <v>153</v>
      </c>
      <c r="AY179" s="13" t="s">
        <v>174</v>
      </c>
      <c r="BE179" s="101">
        <f t="shared" si="39"/>
        <v>0</v>
      </c>
      <c r="BF179" s="101">
        <f t="shared" si="40"/>
        <v>0</v>
      </c>
      <c r="BG179" s="101">
        <f t="shared" si="41"/>
        <v>0</v>
      </c>
      <c r="BH179" s="101">
        <f t="shared" si="42"/>
        <v>0</v>
      </c>
      <c r="BI179" s="101">
        <f t="shared" si="43"/>
        <v>0</v>
      </c>
      <c r="BJ179" s="13" t="s">
        <v>153</v>
      </c>
      <c r="BK179" s="164">
        <f t="shared" si="44"/>
        <v>0</v>
      </c>
      <c r="BL179" s="13" t="s">
        <v>237</v>
      </c>
      <c r="BM179" s="13" t="s">
        <v>368</v>
      </c>
    </row>
    <row r="180" spans="2:65" s="1" customFormat="1" ht="31.5" customHeight="1">
      <c r="B180" s="126"/>
      <c r="C180" s="156" t="s">
        <v>372</v>
      </c>
      <c r="D180" s="156" t="s">
        <v>175</v>
      </c>
      <c r="E180" s="157" t="s">
        <v>806</v>
      </c>
      <c r="F180" s="241" t="s">
        <v>807</v>
      </c>
      <c r="G180" s="242"/>
      <c r="H180" s="242"/>
      <c r="I180" s="242"/>
      <c r="J180" s="158" t="s">
        <v>350</v>
      </c>
      <c r="K180" s="159">
        <v>32.6</v>
      </c>
      <c r="L180" s="243">
        <v>0</v>
      </c>
      <c r="M180" s="242"/>
      <c r="N180" s="244">
        <f t="shared" si="35"/>
        <v>0</v>
      </c>
      <c r="O180" s="242"/>
      <c r="P180" s="242"/>
      <c r="Q180" s="242"/>
      <c r="R180" s="128"/>
      <c r="T180" s="161" t="s">
        <v>18</v>
      </c>
      <c r="U180" s="39" t="s">
        <v>43</v>
      </c>
      <c r="V180" s="31"/>
      <c r="W180" s="162">
        <f t="shared" si="36"/>
        <v>0</v>
      </c>
      <c r="X180" s="162">
        <v>1.01226993865031E-05</v>
      </c>
      <c r="Y180" s="162">
        <f t="shared" si="37"/>
        <v>0.0003300000000000011</v>
      </c>
      <c r="Z180" s="162">
        <v>0</v>
      </c>
      <c r="AA180" s="163">
        <f t="shared" si="38"/>
        <v>0</v>
      </c>
      <c r="AR180" s="13" t="s">
        <v>237</v>
      </c>
      <c r="AT180" s="13" t="s">
        <v>175</v>
      </c>
      <c r="AU180" s="13" t="s">
        <v>153</v>
      </c>
      <c r="AY180" s="13" t="s">
        <v>174</v>
      </c>
      <c r="BE180" s="101">
        <f t="shared" si="39"/>
        <v>0</v>
      </c>
      <c r="BF180" s="101">
        <f t="shared" si="40"/>
        <v>0</v>
      </c>
      <c r="BG180" s="101">
        <f t="shared" si="41"/>
        <v>0</v>
      </c>
      <c r="BH180" s="101">
        <f t="shared" si="42"/>
        <v>0</v>
      </c>
      <c r="BI180" s="101">
        <f t="shared" si="43"/>
        <v>0</v>
      </c>
      <c r="BJ180" s="13" t="s">
        <v>153</v>
      </c>
      <c r="BK180" s="164">
        <f t="shared" si="44"/>
        <v>0</v>
      </c>
      <c r="BL180" s="13" t="s">
        <v>237</v>
      </c>
      <c r="BM180" s="13" t="s">
        <v>372</v>
      </c>
    </row>
    <row r="181" spans="2:65" s="1" customFormat="1" ht="31.5" customHeight="1">
      <c r="B181" s="126"/>
      <c r="C181" s="156" t="s">
        <v>376</v>
      </c>
      <c r="D181" s="156" t="s">
        <v>175</v>
      </c>
      <c r="E181" s="157" t="s">
        <v>808</v>
      </c>
      <c r="F181" s="241" t="s">
        <v>809</v>
      </c>
      <c r="G181" s="242"/>
      <c r="H181" s="242"/>
      <c r="I181" s="242"/>
      <c r="J181" s="158" t="s">
        <v>277</v>
      </c>
      <c r="K181" s="160">
        <v>0</v>
      </c>
      <c r="L181" s="243">
        <v>0</v>
      </c>
      <c r="M181" s="242"/>
      <c r="N181" s="244">
        <f t="shared" si="35"/>
        <v>0</v>
      </c>
      <c r="O181" s="242"/>
      <c r="P181" s="242"/>
      <c r="Q181" s="242"/>
      <c r="R181" s="128"/>
      <c r="T181" s="161" t="s">
        <v>18</v>
      </c>
      <c r="U181" s="39" t="s">
        <v>43</v>
      </c>
      <c r="V181" s="31"/>
      <c r="W181" s="162">
        <f t="shared" si="36"/>
        <v>0</v>
      </c>
      <c r="X181" s="162">
        <v>0</v>
      </c>
      <c r="Y181" s="162">
        <f t="shared" si="37"/>
        <v>0</v>
      </c>
      <c r="Z181" s="162">
        <v>0</v>
      </c>
      <c r="AA181" s="163">
        <f t="shared" si="38"/>
        <v>0</v>
      </c>
      <c r="AR181" s="13" t="s">
        <v>237</v>
      </c>
      <c r="AT181" s="13" t="s">
        <v>175</v>
      </c>
      <c r="AU181" s="13" t="s">
        <v>153</v>
      </c>
      <c r="AY181" s="13" t="s">
        <v>174</v>
      </c>
      <c r="BE181" s="101">
        <f t="shared" si="39"/>
        <v>0</v>
      </c>
      <c r="BF181" s="101">
        <f t="shared" si="40"/>
        <v>0</v>
      </c>
      <c r="BG181" s="101">
        <f t="shared" si="41"/>
        <v>0</v>
      </c>
      <c r="BH181" s="101">
        <f t="shared" si="42"/>
        <v>0</v>
      </c>
      <c r="BI181" s="101">
        <f t="shared" si="43"/>
        <v>0</v>
      </c>
      <c r="BJ181" s="13" t="s">
        <v>153</v>
      </c>
      <c r="BK181" s="164">
        <f t="shared" si="44"/>
        <v>0</v>
      </c>
      <c r="BL181" s="13" t="s">
        <v>237</v>
      </c>
      <c r="BM181" s="13" t="s">
        <v>376</v>
      </c>
    </row>
    <row r="182" spans="2:63" s="9" customFormat="1" ht="29.25" customHeight="1">
      <c r="B182" s="145"/>
      <c r="C182" s="146"/>
      <c r="D182" s="155" t="s">
        <v>710</v>
      </c>
      <c r="E182" s="155"/>
      <c r="F182" s="155"/>
      <c r="G182" s="155"/>
      <c r="H182" s="155"/>
      <c r="I182" s="155"/>
      <c r="J182" s="155"/>
      <c r="K182" s="155"/>
      <c r="L182" s="155"/>
      <c r="M182" s="155"/>
      <c r="N182" s="259">
        <f>BK182</f>
        <v>0</v>
      </c>
      <c r="O182" s="260"/>
      <c r="P182" s="260"/>
      <c r="Q182" s="260"/>
      <c r="R182" s="148"/>
      <c r="T182" s="149"/>
      <c r="U182" s="146"/>
      <c r="V182" s="146"/>
      <c r="W182" s="150">
        <f>SUM(W183:W222)</f>
        <v>0</v>
      </c>
      <c r="X182" s="146"/>
      <c r="Y182" s="150">
        <f>SUM(Y183:Y222)</f>
        <v>0.19373000000000004</v>
      </c>
      <c r="Z182" s="146"/>
      <c r="AA182" s="151">
        <f>SUM(AA183:AA222)</f>
        <v>0</v>
      </c>
      <c r="AR182" s="152" t="s">
        <v>153</v>
      </c>
      <c r="AT182" s="153" t="s">
        <v>75</v>
      </c>
      <c r="AU182" s="153" t="s">
        <v>83</v>
      </c>
      <c r="AY182" s="152" t="s">
        <v>174</v>
      </c>
      <c r="BK182" s="154">
        <f>SUM(BK183:BK222)</f>
        <v>0</v>
      </c>
    </row>
    <row r="183" spans="2:65" s="1" customFormat="1" ht="31.5" customHeight="1">
      <c r="B183" s="126"/>
      <c r="C183" s="156" t="s">
        <v>380</v>
      </c>
      <c r="D183" s="156" t="s">
        <v>175</v>
      </c>
      <c r="E183" s="157" t="s">
        <v>810</v>
      </c>
      <c r="F183" s="241" t="s">
        <v>811</v>
      </c>
      <c r="G183" s="242"/>
      <c r="H183" s="242"/>
      <c r="I183" s="242"/>
      <c r="J183" s="158" t="s">
        <v>812</v>
      </c>
      <c r="K183" s="159">
        <v>3</v>
      </c>
      <c r="L183" s="243">
        <v>0</v>
      </c>
      <c r="M183" s="242"/>
      <c r="N183" s="244">
        <f aca="true" t="shared" si="45" ref="N183:N222">ROUND(L183*K183,3)</f>
        <v>0</v>
      </c>
      <c r="O183" s="242"/>
      <c r="P183" s="242"/>
      <c r="Q183" s="242"/>
      <c r="R183" s="128"/>
      <c r="T183" s="161" t="s">
        <v>18</v>
      </c>
      <c r="U183" s="39" t="s">
        <v>43</v>
      </c>
      <c r="V183" s="31"/>
      <c r="W183" s="162">
        <f aca="true" t="shared" si="46" ref="W183:W222">V183*K183</f>
        <v>0</v>
      </c>
      <c r="X183" s="162">
        <v>0</v>
      </c>
      <c r="Y183" s="162">
        <f aca="true" t="shared" si="47" ref="Y183:Y222">X183*K183</f>
        <v>0</v>
      </c>
      <c r="Z183" s="162">
        <v>0</v>
      </c>
      <c r="AA183" s="163">
        <f aca="true" t="shared" si="48" ref="AA183:AA222">Z183*K183</f>
        <v>0</v>
      </c>
      <c r="AR183" s="13" t="s">
        <v>237</v>
      </c>
      <c r="AT183" s="13" t="s">
        <v>175</v>
      </c>
      <c r="AU183" s="13" t="s">
        <v>153</v>
      </c>
      <c r="AY183" s="13" t="s">
        <v>174</v>
      </c>
      <c r="BE183" s="101">
        <f aca="true" t="shared" si="49" ref="BE183:BE222">IF(U183="základná",N183,0)</f>
        <v>0</v>
      </c>
      <c r="BF183" s="101">
        <f aca="true" t="shared" si="50" ref="BF183:BF222">IF(U183="znížená",N183,0)</f>
        <v>0</v>
      </c>
      <c r="BG183" s="101">
        <f aca="true" t="shared" si="51" ref="BG183:BG222">IF(U183="zákl. prenesená",N183,0)</f>
        <v>0</v>
      </c>
      <c r="BH183" s="101">
        <f aca="true" t="shared" si="52" ref="BH183:BH222">IF(U183="zníž. prenesená",N183,0)</f>
        <v>0</v>
      </c>
      <c r="BI183" s="101">
        <f aca="true" t="shared" si="53" ref="BI183:BI222">IF(U183="nulová",N183,0)</f>
        <v>0</v>
      </c>
      <c r="BJ183" s="13" t="s">
        <v>153</v>
      </c>
      <c r="BK183" s="164">
        <f aca="true" t="shared" si="54" ref="BK183:BK222">ROUND(L183*K183,3)</f>
        <v>0</v>
      </c>
      <c r="BL183" s="13" t="s">
        <v>237</v>
      </c>
      <c r="BM183" s="13" t="s">
        <v>380</v>
      </c>
    </row>
    <row r="184" spans="2:65" s="1" customFormat="1" ht="31.5" customHeight="1">
      <c r="B184" s="126"/>
      <c r="C184" s="165" t="s">
        <v>384</v>
      </c>
      <c r="D184" s="165" t="s">
        <v>242</v>
      </c>
      <c r="E184" s="166" t="s">
        <v>813</v>
      </c>
      <c r="F184" s="248" t="s">
        <v>814</v>
      </c>
      <c r="G184" s="249"/>
      <c r="H184" s="249"/>
      <c r="I184" s="249"/>
      <c r="J184" s="167" t="s">
        <v>235</v>
      </c>
      <c r="K184" s="168">
        <v>2</v>
      </c>
      <c r="L184" s="250">
        <v>0</v>
      </c>
      <c r="M184" s="249"/>
      <c r="N184" s="251">
        <f t="shared" si="45"/>
        <v>0</v>
      </c>
      <c r="O184" s="242"/>
      <c r="P184" s="242"/>
      <c r="Q184" s="242"/>
      <c r="R184" s="128"/>
      <c r="T184" s="161" t="s">
        <v>18</v>
      </c>
      <c r="U184" s="39" t="s">
        <v>43</v>
      </c>
      <c r="V184" s="31"/>
      <c r="W184" s="162">
        <f t="shared" si="46"/>
        <v>0</v>
      </c>
      <c r="X184" s="162">
        <v>0</v>
      </c>
      <c r="Y184" s="162">
        <f t="shared" si="47"/>
        <v>0</v>
      </c>
      <c r="Z184" s="162">
        <v>0</v>
      </c>
      <c r="AA184" s="163">
        <f t="shared" si="48"/>
        <v>0</v>
      </c>
      <c r="AR184" s="13" t="s">
        <v>264</v>
      </c>
      <c r="AT184" s="13" t="s">
        <v>242</v>
      </c>
      <c r="AU184" s="13" t="s">
        <v>153</v>
      </c>
      <c r="AY184" s="13" t="s">
        <v>174</v>
      </c>
      <c r="BE184" s="101">
        <f t="shared" si="49"/>
        <v>0</v>
      </c>
      <c r="BF184" s="101">
        <f t="shared" si="50"/>
        <v>0</v>
      </c>
      <c r="BG184" s="101">
        <f t="shared" si="51"/>
        <v>0</v>
      </c>
      <c r="BH184" s="101">
        <f t="shared" si="52"/>
        <v>0</v>
      </c>
      <c r="BI184" s="101">
        <f t="shared" si="53"/>
        <v>0</v>
      </c>
      <c r="BJ184" s="13" t="s">
        <v>153</v>
      </c>
      <c r="BK184" s="164">
        <f t="shared" si="54"/>
        <v>0</v>
      </c>
      <c r="BL184" s="13" t="s">
        <v>237</v>
      </c>
      <c r="BM184" s="13" t="s">
        <v>384</v>
      </c>
    </row>
    <row r="185" spans="2:65" s="1" customFormat="1" ht="31.5" customHeight="1">
      <c r="B185" s="126"/>
      <c r="C185" s="165" t="s">
        <v>386</v>
      </c>
      <c r="D185" s="165" t="s">
        <v>242</v>
      </c>
      <c r="E185" s="166" t="s">
        <v>815</v>
      </c>
      <c r="F185" s="248" t="s">
        <v>816</v>
      </c>
      <c r="G185" s="249"/>
      <c r="H185" s="249"/>
      <c r="I185" s="249"/>
      <c r="J185" s="167" t="s">
        <v>235</v>
      </c>
      <c r="K185" s="168">
        <v>1</v>
      </c>
      <c r="L185" s="250">
        <v>0</v>
      </c>
      <c r="M185" s="249"/>
      <c r="N185" s="251">
        <f t="shared" si="45"/>
        <v>0</v>
      </c>
      <c r="O185" s="242"/>
      <c r="P185" s="242"/>
      <c r="Q185" s="242"/>
      <c r="R185" s="128"/>
      <c r="T185" s="161" t="s">
        <v>18</v>
      </c>
      <c r="U185" s="39" t="s">
        <v>43</v>
      </c>
      <c r="V185" s="31"/>
      <c r="W185" s="162">
        <f t="shared" si="46"/>
        <v>0</v>
      </c>
      <c r="X185" s="162">
        <v>0</v>
      </c>
      <c r="Y185" s="162">
        <f t="shared" si="47"/>
        <v>0</v>
      </c>
      <c r="Z185" s="162">
        <v>0</v>
      </c>
      <c r="AA185" s="163">
        <f t="shared" si="48"/>
        <v>0</v>
      </c>
      <c r="AR185" s="13" t="s">
        <v>264</v>
      </c>
      <c r="AT185" s="13" t="s">
        <v>242</v>
      </c>
      <c r="AU185" s="13" t="s">
        <v>153</v>
      </c>
      <c r="AY185" s="13" t="s">
        <v>174</v>
      </c>
      <c r="BE185" s="101">
        <f t="shared" si="49"/>
        <v>0</v>
      </c>
      <c r="BF185" s="101">
        <f t="shared" si="50"/>
        <v>0</v>
      </c>
      <c r="BG185" s="101">
        <f t="shared" si="51"/>
        <v>0</v>
      </c>
      <c r="BH185" s="101">
        <f t="shared" si="52"/>
        <v>0</v>
      </c>
      <c r="BI185" s="101">
        <f t="shared" si="53"/>
        <v>0</v>
      </c>
      <c r="BJ185" s="13" t="s">
        <v>153</v>
      </c>
      <c r="BK185" s="164">
        <f t="shared" si="54"/>
        <v>0</v>
      </c>
      <c r="BL185" s="13" t="s">
        <v>237</v>
      </c>
      <c r="BM185" s="13" t="s">
        <v>386</v>
      </c>
    </row>
    <row r="186" spans="2:65" s="1" customFormat="1" ht="31.5" customHeight="1">
      <c r="B186" s="126"/>
      <c r="C186" s="165" t="s">
        <v>388</v>
      </c>
      <c r="D186" s="165" t="s">
        <v>242</v>
      </c>
      <c r="E186" s="166" t="s">
        <v>817</v>
      </c>
      <c r="F186" s="248" t="s">
        <v>818</v>
      </c>
      <c r="G186" s="249"/>
      <c r="H186" s="249"/>
      <c r="I186" s="249"/>
      <c r="J186" s="167" t="s">
        <v>235</v>
      </c>
      <c r="K186" s="168">
        <v>3</v>
      </c>
      <c r="L186" s="250">
        <v>0</v>
      </c>
      <c r="M186" s="249"/>
      <c r="N186" s="251">
        <f t="shared" si="45"/>
        <v>0</v>
      </c>
      <c r="O186" s="242"/>
      <c r="P186" s="242"/>
      <c r="Q186" s="242"/>
      <c r="R186" s="128"/>
      <c r="T186" s="161" t="s">
        <v>18</v>
      </c>
      <c r="U186" s="39" t="s">
        <v>43</v>
      </c>
      <c r="V186" s="31"/>
      <c r="W186" s="162">
        <f t="shared" si="46"/>
        <v>0</v>
      </c>
      <c r="X186" s="162">
        <v>0</v>
      </c>
      <c r="Y186" s="162">
        <f t="shared" si="47"/>
        <v>0</v>
      </c>
      <c r="Z186" s="162">
        <v>0</v>
      </c>
      <c r="AA186" s="163">
        <f t="shared" si="48"/>
        <v>0</v>
      </c>
      <c r="AR186" s="13" t="s">
        <v>264</v>
      </c>
      <c r="AT186" s="13" t="s">
        <v>242</v>
      </c>
      <c r="AU186" s="13" t="s">
        <v>153</v>
      </c>
      <c r="AY186" s="13" t="s">
        <v>174</v>
      </c>
      <c r="BE186" s="101">
        <f t="shared" si="49"/>
        <v>0</v>
      </c>
      <c r="BF186" s="101">
        <f t="shared" si="50"/>
        <v>0</v>
      </c>
      <c r="BG186" s="101">
        <f t="shared" si="51"/>
        <v>0</v>
      </c>
      <c r="BH186" s="101">
        <f t="shared" si="52"/>
        <v>0</v>
      </c>
      <c r="BI186" s="101">
        <f t="shared" si="53"/>
        <v>0</v>
      </c>
      <c r="BJ186" s="13" t="s">
        <v>153</v>
      </c>
      <c r="BK186" s="164">
        <f t="shared" si="54"/>
        <v>0</v>
      </c>
      <c r="BL186" s="13" t="s">
        <v>237</v>
      </c>
      <c r="BM186" s="13" t="s">
        <v>388</v>
      </c>
    </row>
    <row r="187" spans="2:65" s="1" customFormat="1" ht="31.5" customHeight="1">
      <c r="B187" s="126"/>
      <c r="C187" s="165" t="s">
        <v>392</v>
      </c>
      <c r="D187" s="165" t="s">
        <v>242</v>
      </c>
      <c r="E187" s="166" t="s">
        <v>819</v>
      </c>
      <c r="F187" s="248" t="s">
        <v>820</v>
      </c>
      <c r="G187" s="249"/>
      <c r="H187" s="249"/>
      <c r="I187" s="249"/>
      <c r="J187" s="167" t="s">
        <v>235</v>
      </c>
      <c r="K187" s="168">
        <v>3</v>
      </c>
      <c r="L187" s="250">
        <v>0</v>
      </c>
      <c r="M187" s="249"/>
      <c r="N187" s="251">
        <f t="shared" si="45"/>
        <v>0</v>
      </c>
      <c r="O187" s="242"/>
      <c r="P187" s="242"/>
      <c r="Q187" s="242"/>
      <c r="R187" s="128"/>
      <c r="T187" s="161" t="s">
        <v>18</v>
      </c>
      <c r="U187" s="39" t="s">
        <v>43</v>
      </c>
      <c r="V187" s="31"/>
      <c r="W187" s="162">
        <f t="shared" si="46"/>
        <v>0</v>
      </c>
      <c r="X187" s="162">
        <v>0</v>
      </c>
      <c r="Y187" s="162">
        <f t="shared" si="47"/>
        <v>0</v>
      </c>
      <c r="Z187" s="162">
        <v>0</v>
      </c>
      <c r="AA187" s="163">
        <f t="shared" si="48"/>
        <v>0</v>
      </c>
      <c r="AR187" s="13" t="s">
        <v>264</v>
      </c>
      <c r="AT187" s="13" t="s">
        <v>242</v>
      </c>
      <c r="AU187" s="13" t="s">
        <v>153</v>
      </c>
      <c r="AY187" s="13" t="s">
        <v>174</v>
      </c>
      <c r="BE187" s="101">
        <f t="shared" si="49"/>
        <v>0</v>
      </c>
      <c r="BF187" s="101">
        <f t="shared" si="50"/>
        <v>0</v>
      </c>
      <c r="BG187" s="101">
        <f t="shared" si="51"/>
        <v>0</v>
      </c>
      <c r="BH187" s="101">
        <f t="shared" si="52"/>
        <v>0</v>
      </c>
      <c r="BI187" s="101">
        <f t="shared" si="53"/>
        <v>0</v>
      </c>
      <c r="BJ187" s="13" t="s">
        <v>153</v>
      </c>
      <c r="BK187" s="164">
        <f t="shared" si="54"/>
        <v>0</v>
      </c>
      <c r="BL187" s="13" t="s">
        <v>237</v>
      </c>
      <c r="BM187" s="13" t="s">
        <v>392</v>
      </c>
    </row>
    <row r="188" spans="2:65" s="1" customFormat="1" ht="22.5" customHeight="1">
      <c r="B188" s="126"/>
      <c r="C188" s="156" t="s">
        <v>396</v>
      </c>
      <c r="D188" s="156" t="s">
        <v>175</v>
      </c>
      <c r="E188" s="157" t="s">
        <v>821</v>
      </c>
      <c r="F188" s="241" t="s">
        <v>822</v>
      </c>
      <c r="G188" s="242"/>
      <c r="H188" s="242"/>
      <c r="I188" s="242"/>
      <c r="J188" s="158" t="s">
        <v>235</v>
      </c>
      <c r="K188" s="159">
        <v>3</v>
      </c>
      <c r="L188" s="243">
        <v>0</v>
      </c>
      <c r="M188" s="242"/>
      <c r="N188" s="244">
        <f t="shared" si="45"/>
        <v>0</v>
      </c>
      <c r="O188" s="242"/>
      <c r="P188" s="242"/>
      <c r="Q188" s="242"/>
      <c r="R188" s="128"/>
      <c r="T188" s="161" t="s">
        <v>18</v>
      </c>
      <c r="U188" s="39" t="s">
        <v>43</v>
      </c>
      <c r="V188" s="31"/>
      <c r="W188" s="162">
        <f t="shared" si="46"/>
        <v>0</v>
      </c>
      <c r="X188" s="162">
        <v>0</v>
      </c>
      <c r="Y188" s="162">
        <f t="shared" si="47"/>
        <v>0</v>
      </c>
      <c r="Z188" s="162">
        <v>0</v>
      </c>
      <c r="AA188" s="163">
        <f t="shared" si="48"/>
        <v>0</v>
      </c>
      <c r="AR188" s="13" t="s">
        <v>237</v>
      </c>
      <c r="AT188" s="13" t="s">
        <v>175</v>
      </c>
      <c r="AU188" s="13" t="s">
        <v>153</v>
      </c>
      <c r="AY188" s="13" t="s">
        <v>174</v>
      </c>
      <c r="BE188" s="101">
        <f t="shared" si="49"/>
        <v>0</v>
      </c>
      <c r="BF188" s="101">
        <f t="shared" si="50"/>
        <v>0</v>
      </c>
      <c r="BG188" s="101">
        <f t="shared" si="51"/>
        <v>0</v>
      </c>
      <c r="BH188" s="101">
        <f t="shared" si="52"/>
        <v>0</v>
      </c>
      <c r="BI188" s="101">
        <f t="shared" si="53"/>
        <v>0</v>
      </c>
      <c r="BJ188" s="13" t="s">
        <v>153</v>
      </c>
      <c r="BK188" s="164">
        <f t="shared" si="54"/>
        <v>0</v>
      </c>
      <c r="BL188" s="13" t="s">
        <v>237</v>
      </c>
      <c r="BM188" s="13" t="s">
        <v>396</v>
      </c>
    </row>
    <row r="189" spans="2:65" s="1" customFormat="1" ht="22.5" customHeight="1">
      <c r="B189" s="126"/>
      <c r="C189" s="165" t="s">
        <v>400</v>
      </c>
      <c r="D189" s="165" t="s">
        <v>242</v>
      </c>
      <c r="E189" s="166" t="s">
        <v>823</v>
      </c>
      <c r="F189" s="248" t="s">
        <v>824</v>
      </c>
      <c r="G189" s="249"/>
      <c r="H189" s="249"/>
      <c r="I189" s="249"/>
      <c r="J189" s="167" t="s">
        <v>235</v>
      </c>
      <c r="K189" s="168">
        <v>2</v>
      </c>
      <c r="L189" s="250">
        <v>0</v>
      </c>
      <c r="M189" s="249"/>
      <c r="N189" s="251">
        <f t="shared" si="45"/>
        <v>0</v>
      </c>
      <c r="O189" s="242"/>
      <c r="P189" s="242"/>
      <c r="Q189" s="242"/>
      <c r="R189" s="128"/>
      <c r="T189" s="161" t="s">
        <v>18</v>
      </c>
      <c r="U189" s="39" t="s">
        <v>43</v>
      </c>
      <c r="V189" s="31"/>
      <c r="W189" s="162">
        <f t="shared" si="46"/>
        <v>0</v>
      </c>
      <c r="X189" s="162">
        <v>0.012</v>
      </c>
      <c r="Y189" s="162">
        <f t="shared" si="47"/>
        <v>0.024</v>
      </c>
      <c r="Z189" s="162">
        <v>0</v>
      </c>
      <c r="AA189" s="163">
        <f t="shared" si="48"/>
        <v>0</v>
      </c>
      <c r="AR189" s="13" t="s">
        <v>264</v>
      </c>
      <c r="AT189" s="13" t="s">
        <v>242</v>
      </c>
      <c r="AU189" s="13" t="s">
        <v>153</v>
      </c>
      <c r="AY189" s="13" t="s">
        <v>174</v>
      </c>
      <c r="BE189" s="101">
        <f t="shared" si="49"/>
        <v>0</v>
      </c>
      <c r="BF189" s="101">
        <f t="shared" si="50"/>
        <v>0</v>
      </c>
      <c r="BG189" s="101">
        <f t="shared" si="51"/>
        <v>0</v>
      </c>
      <c r="BH189" s="101">
        <f t="shared" si="52"/>
        <v>0</v>
      </c>
      <c r="BI189" s="101">
        <f t="shared" si="53"/>
        <v>0</v>
      </c>
      <c r="BJ189" s="13" t="s">
        <v>153</v>
      </c>
      <c r="BK189" s="164">
        <f t="shared" si="54"/>
        <v>0</v>
      </c>
      <c r="BL189" s="13" t="s">
        <v>237</v>
      </c>
      <c r="BM189" s="13" t="s">
        <v>400</v>
      </c>
    </row>
    <row r="190" spans="2:65" s="1" customFormat="1" ht="22.5" customHeight="1">
      <c r="B190" s="126"/>
      <c r="C190" s="165" t="s">
        <v>404</v>
      </c>
      <c r="D190" s="165" t="s">
        <v>242</v>
      </c>
      <c r="E190" s="166" t="s">
        <v>825</v>
      </c>
      <c r="F190" s="248" t="s">
        <v>826</v>
      </c>
      <c r="G190" s="249"/>
      <c r="H190" s="249"/>
      <c r="I190" s="249"/>
      <c r="J190" s="167" t="s">
        <v>235</v>
      </c>
      <c r="K190" s="168">
        <v>1</v>
      </c>
      <c r="L190" s="250">
        <v>0</v>
      </c>
      <c r="M190" s="249"/>
      <c r="N190" s="251">
        <f t="shared" si="45"/>
        <v>0</v>
      </c>
      <c r="O190" s="242"/>
      <c r="P190" s="242"/>
      <c r="Q190" s="242"/>
      <c r="R190" s="128"/>
      <c r="T190" s="161" t="s">
        <v>18</v>
      </c>
      <c r="U190" s="39" t="s">
        <v>43</v>
      </c>
      <c r="V190" s="31"/>
      <c r="W190" s="162">
        <f t="shared" si="46"/>
        <v>0</v>
      </c>
      <c r="X190" s="162">
        <v>0.012</v>
      </c>
      <c r="Y190" s="162">
        <f t="shared" si="47"/>
        <v>0.012</v>
      </c>
      <c r="Z190" s="162">
        <v>0</v>
      </c>
      <c r="AA190" s="163">
        <f t="shared" si="48"/>
        <v>0</v>
      </c>
      <c r="AR190" s="13" t="s">
        <v>264</v>
      </c>
      <c r="AT190" s="13" t="s">
        <v>242</v>
      </c>
      <c r="AU190" s="13" t="s">
        <v>153</v>
      </c>
      <c r="AY190" s="13" t="s">
        <v>174</v>
      </c>
      <c r="BE190" s="101">
        <f t="shared" si="49"/>
        <v>0</v>
      </c>
      <c r="BF190" s="101">
        <f t="shared" si="50"/>
        <v>0</v>
      </c>
      <c r="BG190" s="101">
        <f t="shared" si="51"/>
        <v>0</v>
      </c>
      <c r="BH190" s="101">
        <f t="shared" si="52"/>
        <v>0</v>
      </c>
      <c r="BI190" s="101">
        <f t="shared" si="53"/>
        <v>0</v>
      </c>
      <c r="BJ190" s="13" t="s">
        <v>153</v>
      </c>
      <c r="BK190" s="164">
        <f t="shared" si="54"/>
        <v>0</v>
      </c>
      <c r="BL190" s="13" t="s">
        <v>237</v>
      </c>
      <c r="BM190" s="13" t="s">
        <v>404</v>
      </c>
    </row>
    <row r="191" spans="2:65" s="1" customFormat="1" ht="31.5" customHeight="1">
      <c r="B191" s="126"/>
      <c r="C191" s="156" t="s">
        <v>408</v>
      </c>
      <c r="D191" s="156" t="s">
        <v>175</v>
      </c>
      <c r="E191" s="157" t="s">
        <v>827</v>
      </c>
      <c r="F191" s="241" t="s">
        <v>828</v>
      </c>
      <c r="G191" s="242"/>
      <c r="H191" s="242"/>
      <c r="I191" s="242"/>
      <c r="J191" s="158" t="s">
        <v>812</v>
      </c>
      <c r="K191" s="159">
        <v>1</v>
      </c>
      <c r="L191" s="243">
        <v>0</v>
      </c>
      <c r="M191" s="242"/>
      <c r="N191" s="244">
        <f t="shared" si="45"/>
        <v>0</v>
      </c>
      <c r="O191" s="242"/>
      <c r="P191" s="242"/>
      <c r="Q191" s="242"/>
      <c r="R191" s="128"/>
      <c r="T191" s="161" t="s">
        <v>18</v>
      </c>
      <c r="U191" s="39" t="s">
        <v>43</v>
      </c>
      <c r="V191" s="31"/>
      <c r="W191" s="162">
        <f t="shared" si="46"/>
        <v>0</v>
      </c>
      <c r="X191" s="162">
        <v>0.00374</v>
      </c>
      <c r="Y191" s="162">
        <f t="shared" si="47"/>
        <v>0.00374</v>
      </c>
      <c r="Z191" s="162">
        <v>0</v>
      </c>
      <c r="AA191" s="163">
        <f t="shared" si="48"/>
        <v>0</v>
      </c>
      <c r="AR191" s="13" t="s">
        <v>237</v>
      </c>
      <c r="AT191" s="13" t="s">
        <v>175</v>
      </c>
      <c r="AU191" s="13" t="s">
        <v>153</v>
      </c>
      <c r="AY191" s="13" t="s">
        <v>174</v>
      </c>
      <c r="BE191" s="101">
        <f t="shared" si="49"/>
        <v>0</v>
      </c>
      <c r="BF191" s="101">
        <f t="shared" si="50"/>
        <v>0</v>
      </c>
      <c r="BG191" s="101">
        <f t="shared" si="51"/>
        <v>0</v>
      </c>
      <c r="BH191" s="101">
        <f t="shared" si="52"/>
        <v>0</v>
      </c>
      <c r="BI191" s="101">
        <f t="shared" si="53"/>
        <v>0</v>
      </c>
      <c r="BJ191" s="13" t="s">
        <v>153</v>
      </c>
      <c r="BK191" s="164">
        <f t="shared" si="54"/>
        <v>0</v>
      </c>
      <c r="BL191" s="13" t="s">
        <v>237</v>
      </c>
      <c r="BM191" s="13" t="s">
        <v>408</v>
      </c>
    </row>
    <row r="192" spans="2:65" s="1" customFormat="1" ht="31.5" customHeight="1">
      <c r="B192" s="126"/>
      <c r="C192" s="165" t="s">
        <v>412</v>
      </c>
      <c r="D192" s="165" t="s">
        <v>242</v>
      </c>
      <c r="E192" s="166" t="s">
        <v>829</v>
      </c>
      <c r="F192" s="248" t="s">
        <v>830</v>
      </c>
      <c r="G192" s="249"/>
      <c r="H192" s="249"/>
      <c r="I192" s="249"/>
      <c r="J192" s="167" t="s">
        <v>235</v>
      </c>
      <c r="K192" s="168">
        <v>1</v>
      </c>
      <c r="L192" s="250">
        <v>0</v>
      </c>
      <c r="M192" s="249"/>
      <c r="N192" s="251">
        <f t="shared" si="45"/>
        <v>0</v>
      </c>
      <c r="O192" s="242"/>
      <c r="P192" s="242"/>
      <c r="Q192" s="242"/>
      <c r="R192" s="128"/>
      <c r="T192" s="161" t="s">
        <v>18</v>
      </c>
      <c r="U192" s="39" t="s">
        <v>43</v>
      </c>
      <c r="V192" s="31"/>
      <c r="W192" s="162">
        <f t="shared" si="46"/>
        <v>0</v>
      </c>
      <c r="X192" s="162">
        <v>0.008</v>
      </c>
      <c r="Y192" s="162">
        <f t="shared" si="47"/>
        <v>0.008</v>
      </c>
      <c r="Z192" s="162">
        <v>0</v>
      </c>
      <c r="AA192" s="163">
        <f t="shared" si="48"/>
        <v>0</v>
      </c>
      <c r="AR192" s="13" t="s">
        <v>264</v>
      </c>
      <c r="AT192" s="13" t="s">
        <v>242</v>
      </c>
      <c r="AU192" s="13" t="s">
        <v>153</v>
      </c>
      <c r="AY192" s="13" t="s">
        <v>174</v>
      </c>
      <c r="BE192" s="101">
        <f t="shared" si="49"/>
        <v>0</v>
      </c>
      <c r="BF192" s="101">
        <f t="shared" si="50"/>
        <v>0</v>
      </c>
      <c r="BG192" s="101">
        <f t="shared" si="51"/>
        <v>0</v>
      </c>
      <c r="BH192" s="101">
        <f t="shared" si="52"/>
        <v>0</v>
      </c>
      <c r="BI192" s="101">
        <f t="shared" si="53"/>
        <v>0</v>
      </c>
      <c r="BJ192" s="13" t="s">
        <v>153</v>
      </c>
      <c r="BK192" s="164">
        <f t="shared" si="54"/>
        <v>0</v>
      </c>
      <c r="BL192" s="13" t="s">
        <v>237</v>
      </c>
      <c r="BM192" s="13" t="s">
        <v>412</v>
      </c>
    </row>
    <row r="193" spans="2:65" s="1" customFormat="1" ht="31.5" customHeight="1">
      <c r="B193" s="126"/>
      <c r="C193" s="165" t="s">
        <v>416</v>
      </c>
      <c r="D193" s="165" t="s">
        <v>242</v>
      </c>
      <c r="E193" s="166" t="s">
        <v>831</v>
      </c>
      <c r="F193" s="248" t="s">
        <v>832</v>
      </c>
      <c r="G193" s="249"/>
      <c r="H193" s="249"/>
      <c r="I193" s="249"/>
      <c r="J193" s="167" t="s">
        <v>235</v>
      </c>
      <c r="K193" s="168">
        <v>1</v>
      </c>
      <c r="L193" s="250">
        <v>0</v>
      </c>
      <c r="M193" s="249"/>
      <c r="N193" s="251">
        <f t="shared" si="45"/>
        <v>0</v>
      </c>
      <c r="O193" s="242"/>
      <c r="P193" s="242"/>
      <c r="Q193" s="242"/>
      <c r="R193" s="128"/>
      <c r="T193" s="161" t="s">
        <v>18</v>
      </c>
      <c r="U193" s="39" t="s">
        <v>43</v>
      </c>
      <c r="V193" s="31"/>
      <c r="W193" s="162">
        <f t="shared" si="46"/>
        <v>0</v>
      </c>
      <c r="X193" s="162">
        <v>0.008</v>
      </c>
      <c r="Y193" s="162">
        <f t="shared" si="47"/>
        <v>0.008</v>
      </c>
      <c r="Z193" s="162">
        <v>0</v>
      </c>
      <c r="AA193" s="163">
        <f t="shared" si="48"/>
        <v>0</v>
      </c>
      <c r="AR193" s="13" t="s">
        <v>264</v>
      </c>
      <c r="AT193" s="13" t="s">
        <v>242</v>
      </c>
      <c r="AU193" s="13" t="s">
        <v>153</v>
      </c>
      <c r="AY193" s="13" t="s">
        <v>174</v>
      </c>
      <c r="BE193" s="101">
        <f t="shared" si="49"/>
        <v>0</v>
      </c>
      <c r="BF193" s="101">
        <f t="shared" si="50"/>
        <v>0</v>
      </c>
      <c r="BG193" s="101">
        <f t="shared" si="51"/>
        <v>0</v>
      </c>
      <c r="BH193" s="101">
        <f t="shared" si="52"/>
        <v>0</v>
      </c>
      <c r="BI193" s="101">
        <f t="shared" si="53"/>
        <v>0</v>
      </c>
      <c r="BJ193" s="13" t="s">
        <v>153</v>
      </c>
      <c r="BK193" s="164">
        <f t="shared" si="54"/>
        <v>0</v>
      </c>
      <c r="BL193" s="13" t="s">
        <v>237</v>
      </c>
      <c r="BM193" s="13" t="s">
        <v>416</v>
      </c>
    </row>
    <row r="194" spans="2:65" s="1" customFormat="1" ht="31.5" customHeight="1">
      <c r="B194" s="126"/>
      <c r="C194" s="156" t="s">
        <v>420</v>
      </c>
      <c r="D194" s="156" t="s">
        <v>175</v>
      </c>
      <c r="E194" s="157" t="s">
        <v>833</v>
      </c>
      <c r="F194" s="241" t="s">
        <v>834</v>
      </c>
      <c r="G194" s="242"/>
      <c r="H194" s="242"/>
      <c r="I194" s="242"/>
      <c r="J194" s="158" t="s">
        <v>812</v>
      </c>
      <c r="K194" s="159">
        <v>3</v>
      </c>
      <c r="L194" s="243">
        <v>0</v>
      </c>
      <c r="M194" s="242"/>
      <c r="N194" s="244">
        <f t="shared" si="45"/>
        <v>0</v>
      </c>
      <c r="O194" s="242"/>
      <c r="P194" s="242"/>
      <c r="Q194" s="242"/>
      <c r="R194" s="128"/>
      <c r="T194" s="161" t="s">
        <v>18</v>
      </c>
      <c r="U194" s="39" t="s">
        <v>43</v>
      </c>
      <c r="V194" s="31"/>
      <c r="W194" s="162">
        <f t="shared" si="46"/>
        <v>0</v>
      </c>
      <c r="X194" s="162">
        <v>0.00057</v>
      </c>
      <c r="Y194" s="162">
        <f t="shared" si="47"/>
        <v>0.00171</v>
      </c>
      <c r="Z194" s="162">
        <v>0</v>
      </c>
      <c r="AA194" s="163">
        <f t="shared" si="48"/>
        <v>0</v>
      </c>
      <c r="AR194" s="13" t="s">
        <v>237</v>
      </c>
      <c r="AT194" s="13" t="s">
        <v>175</v>
      </c>
      <c r="AU194" s="13" t="s">
        <v>153</v>
      </c>
      <c r="AY194" s="13" t="s">
        <v>174</v>
      </c>
      <c r="BE194" s="101">
        <f t="shared" si="49"/>
        <v>0</v>
      </c>
      <c r="BF194" s="101">
        <f t="shared" si="50"/>
        <v>0</v>
      </c>
      <c r="BG194" s="101">
        <f t="shared" si="51"/>
        <v>0</v>
      </c>
      <c r="BH194" s="101">
        <f t="shared" si="52"/>
        <v>0</v>
      </c>
      <c r="BI194" s="101">
        <f t="shared" si="53"/>
        <v>0</v>
      </c>
      <c r="BJ194" s="13" t="s">
        <v>153</v>
      </c>
      <c r="BK194" s="164">
        <f t="shared" si="54"/>
        <v>0</v>
      </c>
      <c r="BL194" s="13" t="s">
        <v>237</v>
      </c>
      <c r="BM194" s="13" t="s">
        <v>420</v>
      </c>
    </row>
    <row r="195" spans="2:65" s="1" customFormat="1" ht="22.5" customHeight="1">
      <c r="B195" s="126"/>
      <c r="C195" s="165" t="s">
        <v>424</v>
      </c>
      <c r="D195" s="165" t="s">
        <v>242</v>
      </c>
      <c r="E195" s="166" t="s">
        <v>835</v>
      </c>
      <c r="F195" s="248" t="s">
        <v>836</v>
      </c>
      <c r="G195" s="249"/>
      <c r="H195" s="249"/>
      <c r="I195" s="249"/>
      <c r="J195" s="167" t="s">
        <v>235</v>
      </c>
      <c r="K195" s="168">
        <v>2</v>
      </c>
      <c r="L195" s="250">
        <v>0</v>
      </c>
      <c r="M195" s="249"/>
      <c r="N195" s="251">
        <f t="shared" si="45"/>
        <v>0</v>
      </c>
      <c r="O195" s="242"/>
      <c r="P195" s="242"/>
      <c r="Q195" s="242"/>
      <c r="R195" s="128"/>
      <c r="T195" s="161" t="s">
        <v>18</v>
      </c>
      <c r="U195" s="39" t="s">
        <v>43</v>
      </c>
      <c r="V195" s="31"/>
      <c r="W195" s="162">
        <f t="shared" si="46"/>
        <v>0</v>
      </c>
      <c r="X195" s="162">
        <v>0.012</v>
      </c>
      <c r="Y195" s="162">
        <f t="shared" si="47"/>
        <v>0.024</v>
      </c>
      <c r="Z195" s="162">
        <v>0</v>
      </c>
      <c r="AA195" s="163">
        <f t="shared" si="48"/>
        <v>0</v>
      </c>
      <c r="AR195" s="13" t="s">
        <v>264</v>
      </c>
      <c r="AT195" s="13" t="s">
        <v>242</v>
      </c>
      <c r="AU195" s="13" t="s">
        <v>153</v>
      </c>
      <c r="AY195" s="13" t="s">
        <v>174</v>
      </c>
      <c r="BE195" s="101">
        <f t="shared" si="49"/>
        <v>0</v>
      </c>
      <c r="BF195" s="101">
        <f t="shared" si="50"/>
        <v>0</v>
      </c>
      <c r="BG195" s="101">
        <f t="shared" si="51"/>
        <v>0</v>
      </c>
      <c r="BH195" s="101">
        <f t="shared" si="52"/>
        <v>0</v>
      </c>
      <c r="BI195" s="101">
        <f t="shared" si="53"/>
        <v>0</v>
      </c>
      <c r="BJ195" s="13" t="s">
        <v>153</v>
      </c>
      <c r="BK195" s="164">
        <f t="shared" si="54"/>
        <v>0</v>
      </c>
      <c r="BL195" s="13" t="s">
        <v>237</v>
      </c>
      <c r="BM195" s="13" t="s">
        <v>424</v>
      </c>
    </row>
    <row r="196" spans="2:65" s="1" customFormat="1" ht="22.5" customHeight="1">
      <c r="B196" s="126"/>
      <c r="C196" s="165" t="s">
        <v>428</v>
      </c>
      <c r="D196" s="165" t="s">
        <v>242</v>
      </c>
      <c r="E196" s="166" t="s">
        <v>837</v>
      </c>
      <c r="F196" s="248" t="s">
        <v>838</v>
      </c>
      <c r="G196" s="249"/>
      <c r="H196" s="249"/>
      <c r="I196" s="249"/>
      <c r="J196" s="167" t="s">
        <v>235</v>
      </c>
      <c r="K196" s="168">
        <v>1</v>
      </c>
      <c r="L196" s="250">
        <v>0</v>
      </c>
      <c r="M196" s="249"/>
      <c r="N196" s="251">
        <f t="shared" si="45"/>
        <v>0</v>
      </c>
      <c r="O196" s="242"/>
      <c r="P196" s="242"/>
      <c r="Q196" s="242"/>
      <c r="R196" s="128"/>
      <c r="T196" s="161" t="s">
        <v>18</v>
      </c>
      <c r="U196" s="39" t="s">
        <v>43</v>
      </c>
      <c r="V196" s="31"/>
      <c r="W196" s="162">
        <f t="shared" si="46"/>
        <v>0</v>
      </c>
      <c r="X196" s="162">
        <v>0.015</v>
      </c>
      <c r="Y196" s="162">
        <f t="shared" si="47"/>
        <v>0.015</v>
      </c>
      <c r="Z196" s="162">
        <v>0</v>
      </c>
      <c r="AA196" s="163">
        <f t="shared" si="48"/>
        <v>0</v>
      </c>
      <c r="AR196" s="13" t="s">
        <v>264</v>
      </c>
      <c r="AT196" s="13" t="s">
        <v>242</v>
      </c>
      <c r="AU196" s="13" t="s">
        <v>153</v>
      </c>
      <c r="AY196" s="13" t="s">
        <v>174</v>
      </c>
      <c r="BE196" s="101">
        <f t="shared" si="49"/>
        <v>0</v>
      </c>
      <c r="BF196" s="101">
        <f t="shared" si="50"/>
        <v>0</v>
      </c>
      <c r="BG196" s="101">
        <f t="shared" si="51"/>
        <v>0</v>
      </c>
      <c r="BH196" s="101">
        <f t="shared" si="52"/>
        <v>0</v>
      </c>
      <c r="BI196" s="101">
        <f t="shared" si="53"/>
        <v>0</v>
      </c>
      <c r="BJ196" s="13" t="s">
        <v>153</v>
      </c>
      <c r="BK196" s="164">
        <f t="shared" si="54"/>
        <v>0</v>
      </c>
      <c r="BL196" s="13" t="s">
        <v>237</v>
      </c>
      <c r="BM196" s="13" t="s">
        <v>428</v>
      </c>
    </row>
    <row r="197" spans="2:65" s="1" customFormat="1" ht="31.5" customHeight="1">
      <c r="B197" s="126"/>
      <c r="C197" s="156" t="s">
        <v>432</v>
      </c>
      <c r="D197" s="156" t="s">
        <v>175</v>
      </c>
      <c r="E197" s="157" t="s">
        <v>839</v>
      </c>
      <c r="F197" s="241" t="s">
        <v>840</v>
      </c>
      <c r="G197" s="242"/>
      <c r="H197" s="242"/>
      <c r="I197" s="242"/>
      <c r="J197" s="158" t="s">
        <v>812</v>
      </c>
      <c r="K197" s="159">
        <v>3</v>
      </c>
      <c r="L197" s="243">
        <v>0</v>
      </c>
      <c r="M197" s="242"/>
      <c r="N197" s="244">
        <f t="shared" si="45"/>
        <v>0</v>
      </c>
      <c r="O197" s="242"/>
      <c r="P197" s="242"/>
      <c r="Q197" s="242"/>
      <c r="R197" s="128"/>
      <c r="T197" s="161" t="s">
        <v>18</v>
      </c>
      <c r="U197" s="39" t="s">
        <v>43</v>
      </c>
      <c r="V197" s="31"/>
      <c r="W197" s="162">
        <f t="shared" si="46"/>
        <v>0</v>
      </c>
      <c r="X197" s="162">
        <v>3E-05</v>
      </c>
      <c r="Y197" s="162">
        <f t="shared" si="47"/>
        <v>9E-05</v>
      </c>
      <c r="Z197" s="162">
        <v>0</v>
      </c>
      <c r="AA197" s="163">
        <f t="shared" si="48"/>
        <v>0</v>
      </c>
      <c r="AR197" s="13" t="s">
        <v>237</v>
      </c>
      <c r="AT197" s="13" t="s">
        <v>175</v>
      </c>
      <c r="AU197" s="13" t="s">
        <v>153</v>
      </c>
      <c r="AY197" s="13" t="s">
        <v>174</v>
      </c>
      <c r="BE197" s="101">
        <f t="shared" si="49"/>
        <v>0</v>
      </c>
      <c r="BF197" s="101">
        <f t="shared" si="50"/>
        <v>0</v>
      </c>
      <c r="BG197" s="101">
        <f t="shared" si="51"/>
        <v>0</v>
      </c>
      <c r="BH197" s="101">
        <f t="shared" si="52"/>
        <v>0</v>
      </c>
      <c r="BI197" s="101">
        <f t="shared" si="53"/>
        <v>0</v>
      </c>
      <c r="BJ197" s="13" t="s">
        <v>153</v>
      </c>
      <c r="BK197" s="164">
        <f t="shared" si="54"/>
        <v>0</v>
      </c>
      <c r="BL197" s="13" t="s">
        <v>237</v>
      </c>
      <c r="BM197" s="13" t="s">
        <v>432</v>
      </c>
    </row>
    <row r="198" spans="2:65" s="1" customFormat="1" ht="22.5" customHeight="1">
      <c r="B198" s="126"/>
      <c r="C198" s="165" t="s">
        <v>436</v>
      </c>
      <c r="D198" s="165" t="s">
        <v>242</v>
      </c>
      <c r="E198" s="166" t="s">
        <v>841</v>
      </c>
      <c r="F198" s="248" t="s">
        <v>842</v>
      </c>
      <c r="G198" s="249"/>
      <c r="H198" s="249"/>
      <c r="I198" s="249"/>
      <c r="J198" s="167" t="s">
        <v>235</v>
      </c>
      <c r="K198" s="168">
        <v>3</v>
      </c>
      <c r="L198" s="250">
        <v>0</v>
      </c>
      <c r="M198" s="249"/>
      <c r="N198" s="251">
        <f t="shared" si="45"/>
        <v>0</v>
      </c>
      <c r="O198" s="242"/>
      <c r="P198" s="242"/>
      <c r="Q198" s="242"/>
      <c r="R198" s="128"/>
      <c r="T198" s="161" t="s">
        <v>18</v>
      </c>
      <c r="U198" s="39" t="s">
        <v>43</v>
      </c>
      <c r="V198" s="31"/>
      <c r="W198" s="162">
        <f t="shared" si="46"/>
        <v>0</v>
      </c>
      <c r="X198" s="162">
        <v>0.012</v>
      </c>
      <c r="Y198" s="162">
        <f t="shared" si="47"/>
        <v>0.036000000000000004</v>
      </c>
      <c r="Z198" s="162">
        <v>0</v>
      </c>
      <c r="AA198" s="163">
        <f t="shared" si="48"/>
        <v>0</v>
      </c>
      <c r="AR198" s="13" t="s">
        <v>264</v>
      </c>
      <c r="AT198" s="13" t="s">
        <v>242</v>
      </c>
      <c r="AU198" s="13" t="s">
        <v>153</v>
      </c>
      <c r="AY198" s="13" t="s">
        <v>174</v>
      </c>
      <c r="BE198" s="101">
        <f t="shared" si="49"/>
        <v>0</v>
      </c>
      <c r="BF198" s="101">
        <f t="shared" si="50"/>
        <v>0</v>
      </c>
      <c r="BG198" s="101">
        <f t="shared" si="51"/>
        <v>0</v>
      </c>
      <c r="BH198" s="101">
        <f t="shared" si="52"/>
        <v>0</v>
      </c>
      <c r="BI198" s="101">
        <f t="shared" si="53"/>
        <v>0</v>
      </c>
      <c r="BJ198" s="13" t="s">
        <v>153</v>
      </c>
      <c r="BK198" s="164">
        <f t="shared" si="54"/>
        <v>0</v>
      </c>
      <c r="BL198" s="13" t="s">
        <v>237</v>
      </c>
      <c r="BM198" s="13" t="s">
        <v>436</v>
      </c>
    </row>
    <row r="199" spans="2:65" s="1" customFormat="1" ht="31.5" customHeight="1">
      <c r="B199" s="126"/>
      <c r="C199" s="156" t="s">
        <v>440</v>
      </c>
      <c r="D199" s="156" t="s">
        <v>175</v>
      </c>
      <c r="E199" s="157" t="s">
        <v>843</v>
      </c>
      <c r="F199" s="241" t="s">
        <v>844</v>
      </c>
      <c r="G199" s="242"/>
      <c r="H199" s="242"/>
      <c r="I199" s="242"/>
      <c r="J199" s="158" t="s">
        <v>812</v>
      </c>
      <c r="K199" s="159">
        <v>3</v>
      </c>
      <c r="L199" s="243">
        <v>0</v>
      </c>
      <c r="M199" s="242"/>
      <c r="N199" s="244">
        <f t="shared" si="45"/>
        <v>0</v>
      </c>
      <c r="O199" s="242"/>
      <c r="P199" s="242"/>
      <c r="Q199" s="242"/>
      <c r="R199" s="128"/>
      <c r="T199" s="161" t="s">
        <v>18</v>
      </c>
      <c r="U199" s="39" t="s">
        <v>43</v>
      </c>
      <c r="V199" s="31"/>
      <c r="W199" s="162">
        <f t="shared" si="46"/>
        <v>0</v>
      </c>
      <c r="X199" s="162">
        <v>0</v>
      </c>
      <c r="Y199" s="162">
        <f t="shared" si="47"/>
        <v>0</v>
      </c>
      <c r="Z199" s="162">
        <v>0</v>
      </c>
      <c r="AA199" s="163">
        <f t="shared" si="48"/>
        <v>0</v>
      </c>
      <c r="AR199" s="13" t="s">
        <v>237</v>
      </c>
      <c r="AT199" s="13" t="s">
        <v>175</v>
      </c>
      <c r="AU199" s="13" t="s">
        <v>153</v>
      </c>
      <c r="AY199" s="13" t="s">
        <v>174</v>
      </c>
      <c r="BE199" s="101">
        <f t="shared" si="49"/>
        <v>0</v>
      </c>
      <c r="BF199" s="101">
        <f t="shared" si="50"/>
        <v>0</v>
      </c>
      <c r="BG199" s="101">
        <f t="shared" si="51"/>
        <v>0</v>
      </c>
      <c r="BH199" s="101">
        <f t="shared" si="52"/>
        <v>0</v>
      </c>
      <c r="BI199" s="101">
        <f t="shared" si="53"/>
        <v>0</v>
      </c>
      <c r="BJ199" s="13" t="s">
        <v>153</v>
      </c>
      <c r="BK199" s="164">
        <f t="shared" si="54"/>
        <v>0</v>
      </c>
      <c r="BL199" s="13" t="s">
        <v>237</v>
      </c>
      <c r="BM199" s="13" t="s">
        <v>440</v>
      </c>
    </row>
    <row r="200" spans="2:65" s="1" customFormat="1" ht="31.5" customHeight="1">
      <c r="B200" s="126"/>
      <c r="C200" s="165" t="s">
        <v>444</v>
      </c>
      <c r="D200" s="165" t="s">
        <v>242</v>
      </c>
      <c r="E200" s="166" t="s">
        <v>845</v>
      </c>
      <c r="F200" s="248" t="s">
        <v>846</v>
      </c>
      <c r="G200" s="249"/>
      <c r="H200" s="249"/>
      <c r="I200" s="249"/>
      <c r="J200" s="167" t="s">
        <v>235</v>
      </c>
      <c r="K200" s="168">
        <v>1</v>
      </c>
      <c r="L200" s="250">
        <v>0</v>
      </c>
      <c r="M200" s="249"/>
      <c r="N200" s="251">
        <f t="shared" si="45"/>
        <v>0</v>
      </c>
      <c r="O200" s="242"/>
      <c r="P200" s="242"/>
      <c r="Q200" s="242"/>
      <c r="R200" s="128"/>
      <c r="T200" s="161" t="s">
        <v>18</v>
      </c>
      <c r="U200" s="39" t="s">
        <v>43</v>
      </c>
      <c r="V200" s="31"/>
      <c r="W200" s="162">
        <f t="shared" si="46"/>
        <v>0</v>
      </c>
      <c r="X200" s="162">
        <v>0.00014</v>
      </c>
      <c r="Y200" s="162">
        <f t="shared" si="47"/>
        <v>0.00014</v>
      </c>
      <c r="Z200" s="162">
        <v>0</v>
      </c>
      <c r="AA200" s="163">
        <f t="shared" si="48"/>
        <v>0</v>
      </c>
      <c r="AR200" s="13" t="s">
        <v>264</v>
      </c>
      <c r="AT200" s="13" t="s">
        <v>242</v>
      </c>
      <c r="AU200" s="13" t="s">
        <v>153</v>
      </c>
      <c r="AY200" s="13" t="s">
        <v>174</v>
      </c>
      <c r="BE200" s="101">
        <f t="shared" si="49"/>
        <v>0</v>
      </c>
      <c r="BF200" s="101">
        <f t="shared" si="50"/>
        <v>0</v>
      </c>
      <c r="BG200" s="101">
        <f t="shared" si="51"/>
        <v>0</v>
      </c>
      <c r="BH200" s="101">
        <f t="shared" si="52"/>
        <v>0</v>
      </c>
      <c r="BI200" s="101">
        <f t="shared" si="53"/>
        <v>0</v>
      </c>
      <c r="BJ200" s="13" t="s">
        <v>153</v>
      </c>
      <c r="BK200" s="164">
        <f t="shared" si="54"/>
        <v>0</v>
      </c>
      <c r="BL200" s="13" t="s">
        <v>237</v>
      </c>
      <c r="BM200" s="13" t="s">
        <v>444</v>
      </c>
    </row>
    <row r="201" spans="2:65" s="1" customFormat="1" ht="31.5" customHeight="1">
      <c r="B201" s="126"/>
      <c r="C201" s="165" t="s">
        <v>447</v>
      </c>
      <c r="D201" s="165" t="s">
        <v>242</v>
      </c>
      <c r="E201" s="166" t="s">
        <v>847</v>
      </c>
      <c r="F201" s="248" t="s">
        <v>848</v>
      </c>
      <c r="G201" s="249"/>
      <c r="H201" s="249"/>
      <c r="I201" s="249"/>
      <c r="J201" s="167" t="s">
        <v>235</v>
      </c>
      <c r="K201" s="168">
        <v>1</v>
      </c>
      <c r="L201" s="250">
        <v>0</v>
      </c>
      <c r="M201" s="249"/>
      <c r="N201" s="251">
        <f t="shared" si="45"/>
        <v>0</v>
      </c>
      <c r="O201" s="242"/>
      <c r="P201" s="242"/>
      <c r="Q201" s="242"/>
      <c r="R201" s="128"/>
      <c r="T201" s="161" t="s">
        <v>18</v>
      </c>
      <c r="U201" s="39" t="s">
        <v>43</v>
      </c>
      <c r="V201" s="31"/>
      <c r="W201" s="162">
        <f t="shared" si="46"/>
        <v>0</v>
      </c>
      <c r="X201" s="162">
        <v>0.00014</v>
      </c>
      <c r="Y201" s="162">
        <f t="shared" si="47"/>
        <v>0.00014</v>
      </c>
      <c r="Z201" s="162">
        <v>0</v>
      </c>
      <c r="AA201" s="163">
        <f t="shared" si="48"/>
        <v>0</v>
      </c>
      <c r="AR201" s="13" t="s">
        <v>264</v>
      </c>
      <c r="AT201" s="13" t="s">
        <v>242</v>
      </c>
      <c r="AU201" s="13" t="s">
        <v>153</v>
      </c>
      <c r="AY201" s="13" t="s">
        <v>174</v>
      </c>
      <c r="BE201" s="101">
        <f t="shared" si="49"/>
        <v>0</v>
      </c>
      <c r="BF201" s="101">
        <f t="shared" si="50"/>
        <v>0</v>
      </c>
      <c r="BG201" s="101">
        <f t="shared" si="51"/>
        <v>0</v>
      </c>
      <c r="BH201" s="101">
        <f t="shared" si="52"/>
        <v>0</v>
      </c>
      <c r="BI201" s="101">
        <f t="shared" si="53"/>
        <v>0</v>
      </c>
      <c r="BJ201" s="13" t="s">
        <v>153</v>
      </c>
      <c r="BK201" s="164">
        <f t="shared" si="54"/>
        <v>0</v>
      </c>
      <c r="BL201" s="13" t="s">
        <v>237</v>
      </c>
      <c r="BM201" s="13" t="s">
        <v>447</v>
      </c>
    </row>
    <row r="202" spans="2:65" s="1" customFormat="1" ht="31.5" customHeight="1">
      <c r="B202" s="126"/>
      <c r="C202" s="165" t="s">
        <v>451</v>
      </c>
      <c r="D202" s="165" t="s">
        <v>242</v>
      </c>
      <c r="E202" s="166" t="s">
        <v>849</v>
      </c>
      <c r="F202" s="248" t="s">
        <v>850</v>
      </c>
      <c r="G202" s="249"/>
      <c r="H202" s="249"/>
      <c r="I202" s="249"/>
      <c r="J202" s="167" t="s">
        <v>235</v>
      </c>
      <c r="K202" s="168">
        <v>1</v>
      </c>
      <c r="L202" s="250">
        <v>0</v>
      </c>
      <c r="M202" s="249"/>
      <c r="N202" s="251">
        <f t="shared" si="45"/>
        <v>0</v>
      </c>
      <c r="O202" s="242"/>
      <c r="P202" s="242"/>
      <c r="Q202" s="242"/>
      <c r="R202" s="128"/>
      <c r="T202" s="161" t="s">
        <v>18</v>
      </c>
      <c r="U202" s="39" t="s">
        <v>43</v>
      </c>
      <c r="V202" s="31"/>
      <c r="W202" s="162">
        <f t="shared" si="46"/>
        <v>0</v>
      </c>
      <c r="X202" s="162">
        <v>0.00014</v>
      </c>
      <c r="Y202" s="162">
        <f t="shared" si="47"/>
        <v>0.00014</v>
      </c>
      <c r="Z202" s="162">
        <v>0</v>
      </c>
      <c r="AA202" s="163">
        <f t="shared" si="48"/>
        <v>0</v>
      </c>
      <c r="AR202" s="13" t="s">
        <v>264</v>
      </c>
      <c r="AT202" s="13" t="s">
        <v>242</v>
      </c>
      <c r="AU202" s="13" t="s">
        <v>153</v>
      </c>
      <c r="AY202" s="13" t="s">
        <v>174</v>
      </c>
      <c r="BE202" s="101">
        <f t="shared" si="49"/>
        <v>0</v>
      </c>
      <c r="BF202" s="101">
        <f t="shared" si="50"/>
        <v>0</v>
      </c>
      <c r="BG202" s="101">
        <f t="shared" si="51"/>
        <v>0</v>
      </c>
      <c r="BH202" s="101">
        <f t="shared" si="52"/>
        <v>0</v>
      </c>
      <c r="BI202" s="101">
        <f t="shared" si="53"/>
        <v>0</v>
      </c>
      <c r="BJ202" s="13" t="s">
        <v>153</v>
      </c>
      <c r="BK202" s="164">
        <f t="shared" si="54"/>
        <v>0</v>
      </c>
      <c r="BL202" s="13" t="s">
        <v>237</v>
      </c>
      <c r="BM202" s="13" t="s">
        <v>451</v>
      </c>
    </row>
    <row r="203" spans="2:65" s="1" customFormat="1" ht="31.5" customHeight="1">
      <c r="B203" s="126"/>
      <c r="C203" s="156" t="s">
        <v>455</v>
      </c>
      <c r="D203" s="156" t="s">
        <v>175</v>
      </c>
      <c r="E203" s="157" t="s">
        <v>851</v>
      </c>
      <c r="F203" s="241" t="s">
        <v>852</v>
      </c>
      <c r="G203" s="242"/>
      <c r="H203" s="242"/>
      <c r="I203" s="242"/>
      <c r="J203" s="158" t="s">
        <v>812</v>
      </c>
      <c r="K203" s="159">
        <v>1</v>
      </c>
      <c r="L203" s="243">
        <v>0</v>
      </c>
      <c r="M203" s="242"/>
      <c r="N203" s="244">
        <f t="shared" si="45"/>
        <v>0</v>
      </c>
      <c r="O203" s="242"/>
      <c r="P203" s="242"/>
      <c r="Q203" s="242"/>
      <c r="R203" s="128"/>
      <c r="T203" s="161" t="s">
        <v>18</v>
      </c>
      <c r="U203" s="39" t="s">
        <v>43</v>
      </c>
      <c r="V203" s="31"/>
      <c r="W203" s="162">
        <f t="shared" si="46"/>
        <v>0</v>
      </c>
      <c r="X203" s="162">
        <v>0.00049</v>
      </c>
      <c r="Y203" s="162">
        <f t="shared" si="47"/>
        <v>0.00049</v>
      </c>
      <c r="Z203" s="162">
        <v>0</v>
      </c>
      <c r="AA203" s="163">
        <f t="shared" si="48"/>
        <v>0</v>
      </c>
      <c r="AR203" s="13" t="s">
        <v>237</v>
      </c>
      <c r="AT203" s="13" t="s">
        <v>175</v>
      </c>
      <c r="AU203" s="13" t="s">
        <v>153</v>
      </c>
      <c r="AY203" s="13" t="s">
        <v>174</v>
      </c>
      <c r="BE203" s="101">
        <f t="shared" si="49"/>
        <v>0</v>
      </c>
      <c r="BF203" s="101">
        <f t="shared" si="50"/>
        <v>0</v>
      </c>
      <c r="BG203" s="101">
        <f t="shared" si="51"/>
        <v>0</v>
      </c>
      <c r="BH203" s="101">
        <f t="shared" si="52"/>
        <v>0</v>
      </c>
      <c r="BI203" s="101">
        <f t="shared" si="53"/>
        <v>0</v>
      </c>
      <c r="BJ203" s="13" t="s">
        <v>153</v>
      </c>
      <c r="BK203" s="164">
        <f t="shared" si="54"/>
        <v>0</v>
      </c>
      <c r="BL203" s="13" t="s">
        <v>237</v>
      </c>
      <c r="BM203" s="13" t="s">
        <v>455</v>
      </c>
    </row>
    <row r="204" spans="2:65" s="1" customFormat="1" ht="22.5" customHeight="1">
      <c r="B204" s="126"/>
      <c r="C204" s="165" t="s">
        <v>459</v>
      </c>
      <c r="D204" s="165" t="s">
        <v>242</v>
      </c>
      <c r="E204" s="166" t="s">
        <v>853</v>
      </c>
      <c r="F204" s="248" t="s">
        <v>854</v>
      </c>
      <c r="G204" s="249"/>
      <c r="H204" s="249"/>
      <c r="I204" s="249"/>
      <c r="J204" s="167" t="s">
        <v>235</v>
      </c>
      <c r="K204" s="168">
        <v>1</v>
      </c>
      <c r="L204" s="250">
        <v>0</v>
      </c>
      <c r="M204" s="249"/>
      <c r="N204" s="251">
        <f t="shared" si="45"/>
        <v>0</v>
      </c>
      <c r="O204" s="242"/>
      <c r="P204" s="242"/>
      <c r="Q204" s="242"/>
      <c r="R204" s="128"/>
      <c r="T204" s="161" t="s">
        <v>18</v>
      </c>
      <c r="U204" s="39" t="s">
        <v>43</v>
      </c>
      <c r="V204" s="31"/>
      <c r="W204" s="162">
        <f t="shared" si="46"/>
        <v>0</v>
      </c>
      <c r="X204" s="162">
        <v>0.01</v>
      </c>
      <c r="Y204" s="162">
        <f t="shared" si="47"/>
        <v>0.01</v>
      </c>
      <c r="Z204" s="162">
        <v>0</v>
      </c>
      <c r="AA204" s="163">
        <f t="shared" si="48"/>
        <v>0</v>
      </c>
      <c r="AR204" s="13" t="s">
        <v>264</v>
      </c>
      <c r="AT204" s="13" t="s">
        <v>242</v>
      </c>
      <c r="AU204" s="13" t="s">
        <v>153</v>
      </c>
      <c r="AY204" s="13" t="s">
        <v>174</v>
      </c>
      <c r="BE204" s="101">
        <f t="shared" si="49"/>
        <v>0</v>
      </c>
      <c r="BF204" s="101">
        <f t="shared" si="50"/>
        <v>0</v>
      </c>
      <c r="BG204" s="101">
        <f t="shared" si="51"/>
        <v>0</v>
      </c>
      <c r="BH204" s="101">
        <f t="shared" si="52"/>
        <v>0</v>
      </c>
      <c r="BI204" s="101">
        <f t="shared" si="53"/>
        <v>0</v>
      </c>
      <c r="BJ204" s="13" t="s">
        <v>153</v>
      </c>
      <c r="BK204" s="164">
        <f t="shared" si="54"/>
        <v>0</v>
      </c>
      <c r="BL204" s="13" t="s">
        <v>237</v>
      </c>
      <c r="BM204" s="13" t="s">
        <v>459</v>
      </c>
    </row>
    <row r="205" spans="2:65" s="1" customFormat="1" ht="31.5" customHeight="1">
      <c r="B205" s="126"/>
      <c r="C205" s="165" t="s">
        <v>463</v>
      </c>
      <c r="D205" s="165" t="s">
        <v>242</v>
      </c>
      <c r="E205" s="166" t="s">
        <v>855</v>
      </c>
      <c r="F205" s="248" t="s">
        <v>856</v>
      </c>
      <c r="G205" s="249"/>
      <c r="H205" s="249"/>
      <c r="I205" s="249"/>
      <c r="J205" s="167" t="s">
        <v>235</v>
      </c>
      <c r="K205" s="168">
        <v>1</v>
      </c>
      <c r="L205" s="250">
        <v>0</v>
      </c>
      <c r="M205" s="249"/>
      <c r="N205" s="251">
        <f t="shared" si="45"/>
        <v>0</v>
      </c>
      <c r="O205" s="242"/>
      <c r="P205" s="242"/>
      <c r="Q205" s="242"/>
      <c r="R205" s="128"/>
      <c r="T205" s="161" t="s">
        <v>18</v>
      </c>
      <c r="U205" s="39" t="s">
        <v>43</v>
      </c>
      <c r="V205" s="31"/>
      <c r="W205" s="162">
        <f t="shared" si="46"/>
        <v>0</v>
      </c>
      <c r="X205" s="162">
        <v>7E-05</v>
      </c>
      <c r="Y205" s="162">
        <f t="shared" si="47"/>
        <v>7E-05</v>
      </c>
      <c r="Z205" s="162">
        <v>0</v>
      </c>
      <c r="AA205" s="163">
        <f t="shared" si="48"/>
        <v>0</v>
      </c>
      <c r="AR205" s="13" t="s">
        <v>264</v>
      </c>
      <c r="AT205" s="13" t="s">
        <v>242</v>
      </c>
      <c r="AU205" s="13" t="s">
        <v>153</v>
      </c>
      <c r="AY205" s="13" t="s">
        <v>174</v>
      </c>
      <c r="BE205" s="101">
        <f t="shared" si="49"/>
        <v>0</v>
      </c>
      <c r="BF205" s="101">
        <f t="shared" si="50"/>
        <v>0</v>
      </c>
      <c r="BG205" s="101">
        <f t="shared" si="51"/>
        <v>0</v>
      </c>
      <c r="BH205" s="101">
        <f t="shared" si="52"/>
        <v>0</v>
      </c>
      <c r="BI205" s="101">
        <f t="shared" si="53"/>
        <v>0</v>
      </c>
      <c r="BJ205" s="13" t="s">
        <v>153</v>
      </c>
      <c r="BK205" s="164">
        <f t="shared" si="54"/>
        <v>0</v>
      </c>
      <c r="BL205" s="13" t="s">
        <v>237</v>
      </c>
      <c r="BM205" s="13" t="s">
        <v>463</v>
      </c>
    </row>
    <row r="206" spans="2:65" s="1" customFormat="1" ht="31.5" customHeight="1">
      <c r="B206" s="126"/>
      <c r="C206" s="156" t="s">
        <v>467</v>
      </c>
      <c r="D206" s="156" t="s">
        <v>175</v>
      </c>
      <c r="E206" s="157" t="s">
        <v>857</v>
      </c>
      <c r="F206" s="241" t="s">
        <v>858</v>
      </c>
      <c r="G206" s="242"/>
      <c r="H206" s="242"/>
      <c r="I206" s="242"/>
      <c r="J206" s="158" t="s">
        <v>812</v>
      </c>
      <c r="K206" s="159">
        <v>1</v>
      </c>
      <c r="L206" s="243">
        <v>0</v>
      </c>
      <c r="M206" s="242"/>
      <c r="N206" s="244">
        <f t="shared" si="45"/>
        <v>0</v>
      </c>
      <c r="O206" s="242"/>
      <c r="P206" s="242"/>
      <c r="Q206" s="242"/>
      <c r="R206" s="128"/>
      <c r="T206" s="161" t="s">
        <v>18</v>
      </c>
      <c r="U206" s="39" t="s">
        <v>43</v>
      </c>
      <c r="V206" s="31"/>
      <c r="W206" s="162">
        <f t="shared" si="46"/>
        <v>0</v>
      </c>
      <c r="X206" s="162">
        <v>0.00037</v>
      </c>
      <c r="Y206" s="162">
        <f t="shared" si="47"/>
        <v>0.00037</v>
      </c>
      <c r="Z206" s="162">
        <v>0</v>
      </c>
      <c r="AA206" s="163">
        <f t="shared" si="48"/>
        <v>0</v>
      </c>
      <c r="AR206" s="13" t="s">
        <v>237</v>
      </c>
      <c r="AT206" s="13" t="s">
        <v>175</v>
      </c>
      <c r="AU206" s="13" t="s">
        <v>153</v>
      </c>
      <c r="AY206" s="13" t="s">
        <v>174</v>
      </c>
      <c r="BE206" s="101">
        <f t="shared" si="49"/>
        <v>0</v>
      </c>
      <c r="BF206" s="101">
        <f t="shared" si="50"/>
        <v>0</v>
      </c>
      <c r="BG206" s="101">
        <f t="shared" si="51"/>
        <v>0</v>
      </c>
      <c r="BH206" s="101">
        <f t="shared" si="52"/>
        <v>0</v>
      </c>
      <c r="BI206" s="101">
        <f t="shared" si="53"/>
        <v>0</v>
      </c>
      <c r="BJ206" s="13" t="s">
        <v>153</v>
      </c>
      <c r="BK206" s="164">
        <f t="shared" si="54"/>
        <v>0</v>
      </c>
      <c r="BL206" s="13" t="s">
        <v>237</v>
      </c>
      <c r="BM206" s="13" t="s">
        <v>467</v>
      </c>
    </row>
    <row r="207" spans="2:65" s="1" customFormat="1" ht="31.5" customHeight="1">
      <c r="B207" s="126"/>
      <c r="C207" s="165" t="s">
        <v>471</v>
      </c>
      <c r="D207" s="165" t="s">
        <v>242</v>
      </c>
      <c r="E207" s="166" t="s">
        <v>859</v>
      </c>
      <c r="F207" s="248" t="s">
        <v>860</v>
      </c>
      <c r="G207" s="249"/>
      <c r="H207" s="249"/>
      <c r="I207" s="249"/>
      <c r="J207" s="167" t="s">
        <v>591</v>
      </c>
      <c r="K207" s="168">
        <v>1</v>
      </c>
      <c r="L207" s="250">
        <v>0</v>
      </c>
      <c r="M207" s="249"/>
      <c r="N207" s="251">
        <f t="shared" si="45"/>
        <v>0</v>
      </c>
      <c r="O207" s="242"/>
      <c r="P207" s="242"/>
      <c r="Q207" s="242"/>
      <c r="R207" s="128"/>
      <c r="T207" s="161" t="s">
        <v>18</v>
      </c>
      <c r="U207" s="39" t="s">
        <v>43</v>
      </c>
      <c r="V207" s="31"/>
      <c r="W207" s="162">
        <f t="shared" si="46"/>
        <v>0</v>
      </c>
      <c r="X207" s="162">
        <v>0.00027</v>
      </c>
      <c r="Y207" s="162">
        <f t="shared" si="47"/>
        <v>0.00027</v>
      </c>
      <c r="Z207" s="162">
        <v>0</v>
      </c>
      <c r="AA207" s="163">
        <f t="shared" si="48"/>
        <v>0</v>
      </c>
      <c r="AR207" s="13" t="s">
        <v>264</v>
      </c>
      <c r="AT207" s="13" t="s">
        <v>242</v>
      </c>
      <c r="AU207" s="13" t="s">
        <v>153</v>
      </c>
      <c r="AY207" s="13" t="s">
        <v>174</v>
      </c>
      <c r="BE207" s="101">
        <f t="shared" si="49"/>
        <v>0</v>
      </c>
      <c r="BF207" s="101">
        <f t="shared" si="50"/>
        <v>0</v>
      </c>
      <c r="BG207" s="101">
        <f t="shared" si="51"/>
        <v>0</v>
      </c>
      <c r="BH207" s="101">
        <f t="shared" si="52"/>
        <v>0</v>
      </c>
      <c r="BI207" s="101">
        <f t="shared" si="53"/>
        <v>0</v>
      </c>
      <c r="BJ207" s="13" t="s">
        <v>153</v>
      </c>
      <c r="BK207" s="164">
        <f t="shared" si="54"/>
        <v>0</v>
      </c>
      <c r="BL207" s="13" t="s">
        <v>237</v>
      </c>
      <c r="BM207" s="13" t="s">
        <v>471</v>
      </c>
    </row>
    <row r="208" spans="2:65" s="1" customFormat="1" ht="22.5" customHeight="1">
      <c r="B208" s="126"/>
      <c r="C208" s="156" t="s">
        <v>475</v>
      </c>
      <c r="D208" s="156" t="s">
        <v>175</v>
      </c>
      <c r="E208" s="157" t="s">
        <v>861</v>
      </c>
      <c r="F208" s="241" t="s">
        <v>862</v>
      </c>
      <c r="G208" s="242"/>
      <c r="H208" s="242"/>
      <c r="I208" s="242"/>
      <c r="J208" s="158" t="s">
        <v>812</v>
      </c>
      <c r="K208" s="159">
        <v>7</v>
      </c>
      <c r="L208" s="243">
        <v>0</v>
      </c>
      <c r="M208" s="242"/>
      <c r="N208" s="244">
        <f t="shared" si="45"/>
        <v>0</v>
      </c>
      <c r="O208" s="242"/>
      <c r="P208" s="242"/>
      <c r="Q208" s="242"/>
      <c r="R208" s="128"/>
      <c r="T208" s="161" t="s">
        <v>18</v>
      </c>
      <c r="U208" s="39" t="s">
        <v>43</v>
      </c>
      <c r="V208" s="31"/>
      <c r="W208" s="162">
        <f t="shared" si="46"/>
        <v>0</v>
      </c>
      <c r="X208" s="162">
        <v>0.00028</v>
      </c>
      <c r="Y208" s="162">
        <f t="shared" si="47"/>
        <v>0.00196</v>
      </c>
      <c r="Z208" s="162">
        <v>0</v>
      </c>
      <c r="AA208" s="163">
        <f t="shared" si="48"/>
        <v>0</v>
      </c>
      <c r="AR208" s="13" t="s">
        <v>237</v>
      </c>
      <c r="AT208" s="13" t="s">
        <v>175</v>
      </c>
      <c r="AU208" s="13" t="s">
        <v>153</v>
      </c>
      <c r="AY208" s="13" t="s">
        <v>174</v>
      </c>
      <c r="BE208" s="101">
        <f t="shared" si="49"/>
        <v>0</v>
      </c>
      <c r="BF208" s="101">
        <f t="shared" si="50"/>
        <v>0</v>
      </c>
      <c r="BG208" s="101">
        <f t="shared" si="51"/>
        <v>0</v>
      </c>
      <c r="BH208" s="101">
        <f t="shared" si="52"/>
        <v>0</v>
      </c>
      <c r="BI208" s="101">
        <f t="shared" si="53"/>
        <v>0</v>
      </c>
      <c r="BJ208" s="13" t="s">
        <v>153</v>
      </c>
      <c r="BK208" s="164">
        <f t="shared" si="54"/>
        <v>0</v>
      </c>
      <c r="BL208" s="13" t="s">
        <v>237</v>
      </c>
      <c r="BM208" s="13" t="s">
        <v>475</v>
      </c>
    </row>
    <row r="209" spans="2:65" s="1" customFormat="1" ht="31.5" customHeight="1">
      <c r="B209" s="126"/>
      <c r="C209" s="165" t="s">
        <v>479</v>
      </c>
      <c r="D209" s="165" t="s">
        <v>242</v>
      </c>
      <c r="E209" s="166" t="s">
        <v>863</v>
      </c>
      <c r="F209" s="248" t="s">
        <v>864</v>
      </c>
      <c r="G209" s="249"/>
      <c r="H209" s="249"/>
      <c r="I209" s="249"/>
      <c r="J209" s="167" t="s">
        <v>235</v>
      </c>
      <c r="K209" s="168">
        <v>7</v>
      </c>
      <c r="L209" s="250">
        <v>0</v>
      </c>
      <c r="M209" s="249"/>
      <c r="N209" s="251">
        <f t="shared" si="45"/>
        <v>0</v>
      </c>
      <c r="O209" s="242"/>
      <c r="P209" s="242"/>
      <c r="Q209" s="242"/>
      <c r="R209" s="128"/>
      <c r="T209" s="161" t="s">
        <v>18</v>
      </c>
      <c r="U209" s="39" t="s">
        <v>43</v>
      </c>
      <c r="V209" s="31"/>
      <c r="W209" s="162">
        <f t="shared" si="46"/>
        <v>0</v>
      </c>
      <c r="X209" s="162">
        <v>0.00016</v>
      </c>
      <c r="Y209" s="162">
        <f t="shared" si="47"/>
        <v>0.0011200000000000001</v>
      </c>
      <c r="Z209" s="162">
        <v>0</v>
      </c>
      <c r="AA209" s="163">
        <f t="shared" si="48"/>
        <v>0</v>
      </c>
      <c r="AR209" s="13" t="s">
        <v>264</v>
      </c>
      <c r="AT209" s="13" t="s">
        <v>242</v>
      </c>
      <c r="AU209" s="13" t="s">
        <v>153</v>
      </c>
      <c r="AY209" s="13" t="s">
        <v>174</v>
      </c>
      <c r="BE209" s="101">
        <f t="shared" si="49"/>
        <v>0</v>
      </c>
      <c r="BF209" s="101">
        <f t="shared" si="50"/>
        <v>0</v>
      </c>
      <c r="BG209" s="101">
        <f t="shared" si="51"/>
        <v>0</v>
      </c>
      <c r="BH209" s="101">
        <f t="shared" si="52"/>
        <v>0</v>
      </c>
      <c r="BI209" s="101">
        <f t="shared" si="53"/>
        <v>0</v>
      </c>
      <c r="BJ209" s="13" t="s">
        <v>153</v>
      </c>
      <c r="BK209" s="164">
        <f t="shared" si="54"/>
        <v>0</v>
      </c>
      <c r="BL209" s="13" t="s">
        <v>237</v>
      </c>
      <c r="BM209" s="13" t="s">
        <v>479</v>
      </c>
    </row>
    <row r="210" spans="2:65" s="1" customFormat="1" ht="31.5" customHeight="1">
      <c r="B210" s="126"/>
      <c r="C210" s="156" t="s">
        <v>483</v>
      </c>
      <c r="D210" s="156" t="s">
        <v>175</v>
      </c>
      <c r="E210" s="157" t="s">
        <v>865</v>
      </c>
      <c r="F210" s="241" t="s">
        <v>866</v>
      </c>
      <c r="G210" s="242"/>
      <c r="H210" s="242"/>
      <c r="I210" s="242"/>
      <c r="J210" s="158" t="s">
        <v>235</v>
      </c>
      <c r="K210" s="159">
        <v>1</v>
      </c>
      <c r="L210" s="243">
        <v>0</v>
      </c>
      <c r="M210" s="242"/>
      <c r="N210" s="244">
        <f t="shared" si="45"/>
        <v>0</v>
      </c>
      <c r="O210" s="242"/>
      <c r="P210" s="242"/>
      <c r="Q210" s="242"/>
      <c r="R210" s="128"/>
      <c r="T210" s="161" t="s">
        <v>18</v>
      </c>
      <c r="U210" s="39" t="s">
        <v>43</v>
      </c>
      <c r="V210" s="31"/>
      <c r="W210" s="162">
        <f t="shared" si="46"/>
        <v>0</v>
      </c>
      <c r="X210" s="162">
        <v>0.00012</v>
      </c>
      <c r="Y210" s="162">
        <f t="shared" si="47"/>
        <v>0.00012</v>
      </c>
      <c r="Z210" s="162">
        <v>0</v>
      </c>
      <c r="AA210" s="163">
        <f t="shared" si="48"/>
        <v>0</v>
      </c>
      <c r="AR210" s="13" t="s">
        <v>237</v>
      </c>
      <c r="AT210" s="13" t="s">
        <v>175</v>
      </c>
      <c r="AU210" s="13" t="s">
        <v>153</v>
      </c>
      <c r="AY210" s="13" t="s">
        <v>174</v>
      </c>
      <c r="BE210" s="101">
        <f t="shared" si="49"/>
        <v>0</v>
      </c>
      <c r="BF210" s="101">
        <f t="shared" si="50"/>
        <v>0</v>
      </c>
      <c r="BG210" s="101">
        <f t="shared" si="51"/>
        <v>0</v>
      </c>
      <c r="BH210" s="101">
        <f t="shared" si="52"/>
        <v>0</v>
      </c>
      <c r="BI210" s="101">
        <f t="shared" si="53"/>
        <v>0</v>
      </c>
      <c r="BJ210" s="13" t="s">
        <v>153</v>
      </c>
      <c r="BK210" s="164">
        <f t="shared" si="54"/>
        <v>0</v>
      </c>
      <c r="BL210" s="13" t="s">
        <v>237</v>
      </c>
      <c r="BM210" s="13" t="s">
        <v>483</v>
      </c>
    </row>
    <row r="211" spans="2:65" s="1" customFormat="1" ht="22.5" customHeight="1">
      <c r="B211" s="126"/>
      <c r="C211" s="165" t="s">
        <v>487</v>
      </c>
      <c r="D211" s="165" t="s">
        <v>242</v>
      </c>
      <c r="E211" s="166" t="s">
        <v>867</v>
      </c>
      <c r="F211" s="248" t="s">
        <v>868</v>
      </c>
      <c r="G211" s="249"/>
      <c r="H211" s="249"/>
      <c r="I211" s="249"/>
      <c r="J211" s="167" t="s">
        <v>235</v>
      </c>
      <c r="K211" s="168">
        <v>1</v>
      </c>
      <c r="L211" s="250">
        <v>0</v>
      </c>
      <c r="M211" s="249"/>
      <c r="N211" s="251">
        <f t="shared" si="45"/>
        <v>0</v>
      </c>
      <c r="O211" s="242"/>
      <c r="P211" s="242"/>
      <c r="Q211" s="242"/>
      <c r="R211" s="128"/>
      <c r="T211" s="161" t="s">
        <v>18</v>
      </c>
      <c r="U211" s="39" t="s">
        <v>43</v>
      </c>
      <c r="V211" s="31"/>
      <c r="W211" s="162">
        <f t="shared" si="46"/>
        <v>0</v>
      </c>
      <c r="X211" s="162">
        <v>1E-05</v>
      </c>
      <c r="Y211" s="162">
        <f t="shared" si="47"/>
        <v>1E-05</v>
      </c>
      <c r="Z211" s="162">
        <v>0</v>
      </c>
      <c r="AA211" s="163">
        <f t="shared" si="48"/>
        <v>0</v>
      </c>
      <c r="AR211" s="13" t="s">
        <v>264</v>
      </c>
      <c r="AT211" s="13" t="s">
        <v>242</v>
      </c>
      <c r="AU211" s="13" t="s">
        <v>153</v>
      </c>
      <c r="AY211" s="13" t="s">
        <v>174</v>
      </c>
      <c r="BE211" s="101">
        <f t="shared" si="49"/>
        <v>0</v>
      </c>
      <c r="BF211" s="101">
        <f t="shared" si="50"/>
        <v>0</v>
      </c>
      <c r="BG211" s="101">
        <f t="shared" si="51"/>
        <v>0</v>
      </c>
      <c r="BH211" s="101">
        <f t="shared" si="52"/>
        <v>0</v>
      </c>
      <c r="BI211" s="101">
        <f t="shared" si="53"/>
        <v>0</v>
      </c>
      <c r="BJ211" s="13" t="s">
        <v>153</v>
      </c>
      <c r="BK211" s="164">
        <f t="shared" si="54"/>
        <v>0</v>
      </c>
      <c r="BL211" s="13" t="s">
        <v>237</v>
      </c>
      <c r="BM211" s="13" t="s">
        <v>487</v>
      </c>
    </row>
    <row r="212" spans="2:65" s="1" customFormat="1" ht="31.5" customHeight="1">
      <c r="B212" s="126"/>
      <c r="C212" s="156" t="s">
        <v>491</v>
      </c>
      <c r="D212" s="156" t="s">
        <v>175</v>
      </c>
      <c r="E212" s="157" t="s">
        <v>869</v>
      </c>
      <c r="F212" s="241" t="s">
        <v>870</v>
      </c>
      <c r="G212" s="242"/>
      <c r="H212" s="242"/>
      <c r="I212" s="242"/>
      <c r="J212" s="158" t="s">
        <v>235</v>
      </c>
      <c r="K212" s="159">
        <v>3</v>
      </c>
      <c r="L212" s="243">
        <v>0</v>
      </c>
      <c r="M212" s="242"/>
      <c r="N212" s="244">
        <f t="shared" si="45"/>
        <v>0</v>
      </c>
      <c r="O212" s="242"/>
      <c r="P212" s="242"/>
      <c r="Q212" s="242"/>
      <c r="R212" s="128"/>
      <c r="T212" s="161" t="s">
        <v>18</v>
      </c>
      <c r="U212" s="39" t="s">
        <v>43</v>
      </c>
      <c r="V212" s="31"/>
      <c r="W212" s="162">
        <f t="shared" si="46"/>
        <v>0</v>
      </c>
      <c r="X212" s="162">
        <v>4E-05</v>
      </c>
      <c r="Y212" s="162">
        <f t="shared" si="47"/>
        <v>0.00012000000000000002</v>
      </c>
      <c r="Z212" s="162">
        <v>0</v>
      </c>
      <c r="AA212" s="163">
        <f t="shared" si="48"/>
        <v>0</v>
      </c>
      <c r="AR212" s="13" t="s">
        <v>237</v>
      </c>
      <c r="AT212" s="13" t="s">
        <v>175</v>
      </c>
      <c r="AU212" s="13" t="s">
        <v>153</v>
      </c>
      <c r="AY212" s="13" t="s">
        <v>174</v>
      </c>
      <c r="BE212" s="101">
        <f t="shared" si="49"/>
        <v>0</v>
      </c>
      <c r="BF212" s="101">
        <f t="shared" si="50"/>
        <v>0</v>
      </c>
      <c r="BG212" s="101">
        <f t="shared" si="51"/>
        <v>0</v>
      </c>
      <c r="BH212" s="101">
        <f t="shared" si="52"/>
        <v>0</v>
      </c>
      <c r="BI212" s="101">
        <f t="shared" si="53"/>
        <v>0</v>
      </c>
      <c r="BJ212" s="13" t="s">
        <v>153</v>
      </c>
      <c r="BK212" s="164">
        <f t="shared" si="54"/>
        <v>0</v>
      </c>
      <c r="BL212" s="13" t="s">
        <v>237</v>
      </c>
      <c r="BM212" s="13" t="s">
        <v>491</v>
      </c>
    </row>
    <row r="213" spans="2:65" s="1" customFormat="1" ht="22.5" customHeight="1">
      <c r="B213" s="126"/>
      <c r="C213" s="165" t="s">
        <v>495</v>
      </c>
      <c r="D213" s="165" t="s">
        <v>242</v>
      </c>
      <c r="E213" s="166" t="s">
        <v>871</v>
      </c>
      <c r="F213" s="248" t="s">
        <v>872</v>
      </c>
      <c r="G213" s="249"/>
      <c r="H213" s="249"/>
      <c r="I213" s="249"/>
      <c r="J213" s="167" t="s">
        <v>235</v>
      </c>
      <c r="K213" s="168">
        <v>3</v>
      </c>
      <c r="L213" s="250">
        <v>0</v>
      </c>
      <c r="M213" s="249"/>
      <c r="N213" s="251">
        <f t="shared" si="45"/>
        <v>0</v>
      </c>
      <c r="O213" s="242"/>
      <c r="P213" s="242"/>
      <c r="Q213" s="242"/>
      <c r="R213" s="128"/>
      <c r="T213" s="161" t="s">
        <v>18</v>
      </c>
      <c r="U213" s="39" t="s">
        <v>43</v>
      </c>
      <c r="V213" s="31"/>
      <c r="W213" s="162">
        <f t="shared" si="46"/>
        <v>0</v>
      </c>
      <c r="X213" s="162">
        <v>1E-05</v>
      </c>
      <c r="Y213" s="162">
        <f t="shared" si="47"/>
        <v>3.0000000000000004E-05</v>
      </c>
      <c r="Z213" s="162">
        <v>0</v>
      </c>
      <c r="AA213" s="163">
        <f t="shared" si="48"/>
        <v>0</v>
      </c>
      <c r="AR213" s="13" t="s">
        <v>264</v>
      </c>
      <c r="AT213" s="13" t="s">
        <v>242</v>
      </c>
      <c r="AU213" s="13" t="s">
        <v>153</v>
      </c>
      <c r="AY213" s="13" t="s">
        <v>174</v>
      </c>
      <c r="BE213" s="101">
        <f t="shared" si="49"/>
        <v>0</v>
      </c>
      <c r="BF213" s="101">
        <f t="shared" si="50"/>
        <v>0</v>
      </c>
      <c r="BG213" s="101">
        <f t="shared" si="51"/>
        <v>0</v>
      </c>
      <c r="BH213" s="101">
        <f t="shared" si="52"/>
        <v>0</v>
      </c>
      <c r="BI213" s="101">
        <f t="shared" si="53"/>
        <v>0</v>
      </c>
      <c r="BJ213" s="13" t="s">
        <v>153</v>
      </c>
      <c r="BK213" s="164">
        <f t="shared" si="54"/>
        <v>0</v>
      </c>
      <c r="BL213" s="13" t="s">
        <v>237</v>
      </c>
      <c r="BM213" s="13" t="s">
        <v>495</v>
      </c>
    </row>
    <row r="214" spans="2:65" s="1" customFormat="1" ht="31.5" customHeight="1">
      <c r="B214" s="126"/>
      <c r="C214" s="165" t="s">
        <v>499</v>
      </c>
      <c r="D214" s="165" t="s">
        <v>242</v>
      </c>
      <c r="E214" s="166" t="s">
        <v>873</v>
      </c>
      <c r="F214" s="248" t="s">
        <v>874</v>
      </c>
      <c r="G214" s="249"/>
      <c r="H214" s="249"/>
      <c r="I214" s="249"/>
      <c r="J214" s="167" t="s">
        <v>235</v>
      </c>
      <c r="K214" s="168">
        <v>1</v>
      </c>
      <c r="L214" s="250">
        <v>0</v>
      </c>
      <c r="M214" s="249"/>
      <c r="N214" s="251">
        <f t="shared" si="45"/>
        <v>0</v>
      </c>
      <c r="O214" s="242"/>
      <c r="P214" s="242"/>
      <c r="Q214" s="242"/>
      <c r="R214" s="128"/>
      <c r="T214" s="161" t="s">
        <v>18</v>
      </c>
      <c r="U214" s="39" t="s">
        <v>43</v>
      </c>
      <c r="V214" s="31"/>
      <c r="W214" s="162">
        <f t="shared" si="46"/>
        <v>0</v>
      </c>
      <c r="X214" s="162">
        <v>1E-05</v>
      </c>
      <c r="Y214" s="162">
        <f t="shared" si="47"/>
        <v>1E-05</v>
      </c>
      <c r="Z214" s="162">
        <v>0</v>
      </c>
      <c r="AA214" s="163">
        <f t="shared" si="48"/>
        <v>0</v>
      </c>
      <c r="AR214" s="13" t="s">
        <v>264</v>
      </c>
      <c r="AT214" s="13" t="s">
        <v>242</v>
      </c>
      <c r="AU214" s="13" t="s">
        <v>153</v>
      </c>
      <c r="AY214" s="13" t="s">
        <v>174</v>
      </c>
      <c r="BE214" s="101">
        <f t="shared" si="49"/>
        <v>0</v>
      </c>
      <c r="BF214" s="101">
        <f t="shared" si="50"/>
        <v>0</v>
      </c>
      <c r="BG214" s="101">
        <f t="shared" si="51"/>
        <v>0</v>
      </c>
      <c r="BH214" s="101">
        <f t="shared" si="52"/>
        <v>0</v>
      </c>
      <c r="BI214" s="101">
        <f t="shared" si="53"/>
        <v>0</v>
      </c>
      <c r="BJ214" s="13" t="s">
        <v>153</v>
      </c>
      <c r="BK214" s="164">
        <f t="shared" si="54"/>
        <v>0</v>
      </c>
      <c r="BL214" s="13" t="s">
        <v>237</v>
      </c>
      <c r="BM214" s="13" t="s">
        <v>499</v>
      </c>
    </row>
    <row r="215" spans="2:65" s="1" customFormat="1" ht="31.5" customHeight="1">
      <c r="B215" s="126"/>
      <c r="C215" s="156" t="s">
        <v>503</v>
      </c>
      <c r="D215" s="156" t="s">
        <v>175</v>
      </c>
      <c r="E215" s="157" t="s">
        <v>875</v>
      </c>
      <c r="F215" s="241" t="s">
        <v>876</v>
      </c>
      <c r="G215" s="242"/>
      <c r="H215" s="242"/>
      <c r="I215" s="242"/>
      <c r="J215" s="158" t="s">
        <v>235</v>
      </c>
      <c r="K215" s="159">
        <v>3</v>
      </c>
      <c r="L215" s="243">
        <v>0</v>
      </c>
      <c r="M215" s="242"/>
      <c r="N215" s="244">
        <f t="shared" si="45"/>
        <v>0</v>
      </c>
      <c r="O215" s="242"/>
      <c r="P215" s="242"/>
      <c r="Q215" s="242"/>
      <c r="R215" s="128"/>
      <c r="T215" s="161" t="s">
        <v>18</v>
      </c>
      <c r="U215" s="39" t="s">
        <v>43</v>
      </c>
      <c r="V215" s="31"/>
      <c r="W215" s="162">
        <f t="shared" si="46"/>
        <v>0</v>
      </c>
      <c r="X215" s="162">
        <v>1E-05</v>
      </c>
      <c r="Y215" s="162">
        <f t="shared" si="47"/>
        <v>3.0000000000000004E-05</v>
      </c>
      <c r="Z215" s="162">
        <v>0</v>
      </c>
      <c r="AA215" s="163">
        <f t="shared" si="48"/>
        <v>0</v>
      </c>
      <c r="AR215" s="13" t="s">
        <v>237</v>
      </c>
      <c r="AT215" s="13" t="s">
        <v>175</v>
      </c>
      <c r="AU215" s="13" t="s">
        <v>153</v>
      </c>
      <c r="AY215" s="13" t="s">
        <v>174</v>
      </c>
      <c r="BE215" s="101">
        <f t="shared" si="49"/>
        <v>0</v>
      </c>
      <c r="BF215" s="101">
        <f t="shared" si="50"/>
        <v>0</v>
      </c>
      <c r="BG215" s="101">
        <f t="shared" si="51"/>
        <v>0</v>
      </c>
      <c r="BH215" s="101">
        <f t="shared" si="52"/>
        <v>0</v>
      </c>
      <c r="BI215" s="101">
        <f t="shared" si="53"/>
        <v>0</v>
      </c>
      <c r="BJ215" s="13" t="s">
        <v>153</v>
      </c>
      <c r="BK215" s="164">
        <f t="shared" si="54"/>
        <v>0</v>
      </c>
      <c r="BL215" s="13" t="s">
        <v>237</v>
      </c>
      <c r="BM215" s="13" t="s">
        <v>503</v>
      </c>
    </row>
    <row r="216" spans="2:65" s="1" customFormat="1" ht="22.5" customHeight="1">
      <c r="B216" s="126"/>
      <c r="C216" s="165" t="s">
        <v>507</v>
      </c>
      <c r="D216" s="165" t="s">
        <v>242</v>
      </c>
      <c r="E216" s="166" t="s">
        <v>877</v>
      </c>
      <c r="F216" s="248" t="s">
        <v>878</v>
      </c>
      <c r="G216" s="249"/>
      <c r="H216" s="249"/>
      <c r="I216" s="249"/>
      <c r="J216" s="167" t="s">
        <v>235</v>
      </c>
      <c r="K216" s="168">
        <v>1</v>
      </c>
      <c r="L216" s="250">
        <v>0</v>
      </c>
      <c r="M216" s="249"/>
      <c r="N216" s="251">
        <f t="shared" si="45"/>
        <v>0</v>
      </c>
      <c r="O216" s="242"/>
      <c r="P216" s="242"/>
      <c r="Q216" s="242"/>
      <c r="R216" s="128"/>
      <c r="T216" s="161" t="s">
        <v>18</v>
      </c>
      <c r="U216" s="39" t="s">
        <v>43</v>
      </c>
      <c r="V216" s="31"/>
      <c r="W216" s="162">
        <f t="shared" si="46"/>
        <v>0</v>
      </c>
      <c r="X216" s="162">
        <v>0.015</v>
      </c>
      <c r="Y216" s="162">
        <f t="shared" si="47"/>
        <v>0.015</v>
      </c>
      <c r="Z216" s="162">
        <v>0</v>
      </c>
      <c r="AA216" s="163">
        <f t="shared" si="48"/>
        <v>0</v>
      </c>
      <c r="AR216" s="13" t="s">
        <v>264</v>
      </c>
      <c r="AT216" s="13" t="s">
        <v>242</v>
      </c>
      <c r="AU216" s="13" t="s">
        <v>153</v>
      </c>
      <c r="AY216" s="13" t="s">
        <v>174</v>
      </c>
      <c r="BE216" s="101">
        <f t="shared" si="49"/>
        <v>0</v>
      </c>
      <c r="BF216" s="101">
        <f t="shared" si="50"/>
        <v>0</v>
      </c>
      <c r="BG216" s="101">
        <f t="shared" si="51"/>
        <v>0</v>
      </c>
      <c r="BH216" s="101">
        <f t="shared" si="52"/>
        <v>0</v>
      </c>
      <c r="BI216" s="101">
        <f t="shared" si="53"/>
        <v>0</v>
      </c>
      <c r="BJ216" s="13" t="s">
        <v>153</v>
      </c>
      <c r="BK216" s="164">
        <f t="shared" si="54"/>
        <v>0</v>
      </c>
      <c r="BL216" s="13" t="s">
        <v>237</v>
      </c>
      <c r="BM216" s="13" t="s">
        <v>507</v>
      </c>
    </row>
    <row r="217" spans="2:65" s="1" customFormat="1" ht="22.5" customHeight="1">
      <c r="B217" s="126"/>
      <c r="C217" s="165" t="s">
        <v>511</v>
      </c>
      <c r="D217" s="165" t="s">
        <v>242</v>
      </c>
      <c r="E217" s="166" t="s">
        <v>879</v>
      </c>
      <c r="F217" s="248" t="s">
        <v>880</v>
      </c>
      <c r="G217" s="249"/>
      <c r="H217" s="249"/>
      <c r="I217" s="249"/>
      <c r="J217" s="167" t="s">
        <v>235</v>
      </c>
      <c r="K217" s="168">
        <v>2</v>
      </c>
      <c r="L217" s="250">
        <v>0</v>
      </c>
      <c r="M217" s="249"/>
      <c r="N217" s="251">
        <f t="shared" si="45"/>
        <v>0</v>
      </c>
      <c r="O217" s="242"/>
      <c r="P217" s="242"/>
      <c r="Q217" s="242"/>
      <c r="R217" s="128"/>
      <c r="T217" s="161" t="s">
        <v>18</v>
      </c>
      <c r="U217" s="39" t="s">
        <v>43</v>
      </c>
      <c r="V217" s="31"/>
      <c r="W217" s="162">
        <f t="shared" si="46"/>
        <v>0</v>
      </c>
      <c r="X217" s="162">
        <v>0.015</v>
      </c>
      <c r="Y217" s="162">
        <f t="shared" si="47"/>
        <v>0.03</v>
      </c>
      <c r="Z217" s="162">
        <v>0</v>
      </c>
      <c r="AA217" s="163">
        <f t="shared" si="48"/>
        <v>0</v>
      </c>
      <c r="AR217" s="13" t="s">
        <v>264</v>
      </c>
      <c r="AT217" s="13" t="s">
        <v>242</v>
      </c>
      <c r="AU217" s="13" t="s">
        <v>153</v>
      </c>
      <c r="AY217" s="13" t="s">
        <v>174</v>
      </c>
      <c r="BE217" s="101">
        <f t="shared" si="49"/>
        <v>0</v>
      </c>
      <c r="BF217" s="101">
        <f t="shared" si="50"/>
        <v>0</v>
      </c>
      <c r="BG217" s="101">
        <f t="shared" si="51"/>
        <v>0</v>
      </c>
      <c r="BH217" s="101">
        <f t="shared" si="52"/>
        <v>0</v>
      </c>
      <c r="BI217" s="101">
        <f t="shared" si="53"/>
        <v>0</v>
      </c>
      <c r="BJ217" s="13" t="s">
        <v>153</v>
      </c>
      <c r="BK217" s="164">
        <f t="shared" si="54"/>
        <v>0</v>
      </c>
      <c r="BL217" s="13" t="s">
        <v>237</v>
      </c>
      <c r="BM217" s="13" t="s">
        <v>511</v>
      </c>
    </row>
    <row r="218" spans="2:65" s="1" customFormat="1" ht="31.5" customHeight="1">
      <c r="B218" s="126"/>
      <c r="C218" s="156" t="s">
        <v>515</v>
      </c>
      <c r="D218" s="156" t="s">
        <v>175</v>
      </c>
      <c r="E218" s="157" t="s">
        <v>881</v>
      </c>
      <c r="F218" s="241" t="s">
        <v>882</v>
      </c>
      <c r="G218" s="242"/>
      <c r="H218" s="242"/>
      <c r="I218" s="242"/>
      <c r="J218" s="158" t="s">
        <v>235</v>
      </c>
      <c r="K218" s="159">
        <v>1</v>
      </c>
      <c r="L218" s="243">
        <v>0</v>
      </c>
      <c r="M218" s="242"/>
      <c r="N218" s="244">
        <f t="shared" si="45"/>
        <v>0</v>
      </c>
      <c r="O218" s="242"/>
      <c r="P218" s="242"/>
      <c r="Q218" s="242"/>
      <c r="R218" s="128"/>
      <c r="T218" s="161" t="s">
        <v>18</v>
      </c>
      <c r="U218" s="39" t="s">
        <v>43</v>
      </c>
      <c r="V218" s="31"/>
      <c r="W218" s="162">
        <f t="shared" si="46"/>
        <v>0</v>
      </c>
      <c r="X218" s="162">
        <v>1E-05</v>
      </c>
      <c r="Y218" s="162">
        <f t="shared" si="47"/>
        <v>1E-05</v>
      </c>
      <c r="Z218" s="162">
        <v>0</v>
      </c>
      <c r="AA218" s="163">
        <f t="shared" si="48"/>
        <v>0</v>
      </c>
      <c r="AR218" s="13" t="s">
        <v>237</v>
      </c>
      <c r="AT218" s="13" t="s">
        <v>175</v>
      </c>
      <c r="AU218" s="13" t="s">
        <v>153</v>
      </c>
      <c r="AY218" s="13" t="s">
        <v>174</v>
      </c>
      <c r="BE218" s="101">
        <f t="shared" si="49"/>
        <v>0</v>
      </c>
      <c r="BF218" s="101">
        <f t="shared" si="50"/>
        <v>0</v>
      </c>
      <c r="BG218" s="101">
        <f t="shared" si="51"/>
        <v>0</v>
      </c>
      <c r="BH218" s="101">
        <f t="shared" si="52"/>
        <v>0</v>
      </c>
      <c r="BI218" s="101">
        <f t="shared" si="53"/>
        <v>0</v>
      </c>
      <c r="BJ218" s="13" t="s">
        <v>153</v>
      </c>
      <c r="BK218" s="164">
        <f t="shared" si="54"/>
        <v>0</v>
      </c>
      <c r="BL218" s="13" t="s">
        <v>237</v>
      </c>
      <c r="BM218" s="13" t="s">
        <v>515</v>
      </c>
    </row>
    <row r="219" spans="2:65" s="1" customFormat="1" ht="22.5" customHeight="1">
      <c r="B219" s="126"/>
      <c r="C219" s="165" t="s">
        <v>519</v>
      </c>
      <c r="D219" s="165" t="s">
        <v>242</v>
      </c>
      <c r="E219" s="166" t="s">
        <v>883</v>
      </c>
      <c r="F219" s="248" t="s">
        <v>884</v>
      </c>
      <c r="G219" s="249"/>
      <c r="H219" s="249"/>
      <c r="I219" s="249"/>
      <c r="J219" s="167" t="s">
        <v>235</v>
      </c>
      <c r="K219" s="168">
        <v>1</v>
      </c>
      <c r="L219" s="250">
        <v>0</v>
      </c>
      <c r="M219" s="249"/>
      <c r="N219" s="251">
        <f t="shared" si="45"/>
        <v>0</v>
      </c>
      <c r="O219" s="242"/>
      <c r="P219" s="242"/>
      <c r="Q219" s="242"/>
      <c r="R219" s="128"/>
      <c r="T219" s="161" t="s">
        <v>18</v>
      </c>
      <c r="U219" s="39" t="s">
        <v>43</v>
      </c>
      <c r="V219" s="31"/>
      <c r="W219" s="162">
        <f t="shared" si="46"/>
        <v>0</v>
      </c>
      <c r="X219" s="162">
        <v>0.00014</v>
      </c>
      <c r="Y219" s="162">
        <f t="shared" si="47"/>
        <v>0.00014</v>
      </c>
      <c r="Z219" s="162">
        <v>0</v>
      </c>
      <c r="AA219" s="163">
        <f t="shared" si="48"/>
        <v>0</v>
      </c>
      <c r="AR219" s="13" t="s">
        <v>264</v>
      </c>
      <c r="AT219" s="13" t="s">
        <v>242</v>
      </c>
      <c r="AU219" s="13" t="s">
        <v>153</v>
      </c>
      <c r="AY219" s="13" t="s">
        <v>174</v>
      </c>
      <c r="BE219" s="101">
        <f t="shared" si="49"/>
        <v>0</v>
      </c>
      <c r="BF219" s="101">
        <f t="shared" si="50"/>
        <v>0</v>
      </c>
      <c r="BG219" s="101">
        <f t="shared" si="51"/>
        <v>0</v>
      </c>
      <c r="BH219" s="101">
        <f t="shared" si="52"/>
        <v>0</v>
      </c>
      <c r="BI219" s="101">
        <f t="shared" si="53"/>
        <v>0</v>
      </c>
      <c r="BJ219" s="13" t="s">
        <v>153</v>
      </c>
      <c r="BK219" s="164">
        <f t="shared" si="54"/>
        <v>0</v>
      </c>
      <c r="BL219" s="13" t="s">
        <v>237</v>
      </c>
      <c r="BM219" s="13" t="s">
        <v>519</v>
      </c>
    </row>
    <row r="220" spans="2:65" s="1" customFormat="1" ht="22.5" customHeight="1">
      <c r="B220" s="126"/>
      <c r="C220" s="156" t="s">
        <v>523</v>
      </c>
      <c r="D220" s="156" t="s">
        <v>175</v>
      </c>
      <c r="E220" s="157" t="s">
        <v>885</v>
      </c>
      <c r="F220" s="241" t="s">
        <v>886</v>
      </c>
      <c r="G220" s="242"/>
      <c r="H220" s="242"/>
      <c r="I220" s="242"/>
      <c r="J220" s="158" t="s">
        <v>235</v>
      </c>
      <c r="K220" s="159">
        <v>1</v>
      </c>
      <c r="L220" s="243">
        <v>0</v>
      </c>
      <c r="M220" s="242"/>
      <c r="N220" s="244">
        <f t="shared" si="45"/>
        <v>0</v>
      </c>
      <c r="O220" s="242"/>
      <c r="P220" s="242"/>
      <c r="Q220" s="242"/>
      <c r="R220" s="128"/>
      <c r="T220" s="161" t="s">
        <v>18</v>
      </c>
      <c r="U220" s="39" t="s">
        <v>43</v>
      </c>
      <c r="V220" s="31"/>
      <c r="W220" s="162">
        <f t="shared" si="46"/>
        <v>0</v>
      </c>
      <c r="X220" s="162">
        <v>0</v>
      </c>
      <c r="Y220" s="162">
        <f t="shared" si="47"/>
        <v>0</v>
      </c>
      <c r="Z220" s="162">
        <v>0</v>
      </c>
      <c r="AA220" s="163">
        <f t="shared" si="48"/>
        <v>0</v>
      </c>
      <c r="AR220" s="13" t="s">
        <v>237</v>
      </c>
      <c r="AT220" s="13" t="s">
        <v>175</v>
      </c>
      <c r="AU220" s="13" t="s">
        <v>153</v>
      </c>
      <c r="AY220" s="13" t="s">
        <v>174</v>
      </c>
      <c r="BE220" s="101">
        <f t="shared" si="49"/>
        <v>0</v>
      </c>
      <c r="BF220" s="101">
        <f t="shared" si="50"/>
        <v>0</v>
      </c>
      <c r="BG220" s="101">
        <f t="shared" si="51"/>
        <v>0</v>
      </c>
      <c r="BH220" s="101">
        <f t="shared" si="52"/>
        <v>0</v>
      </c>
      <c r="BI220" s="101">
        <f t="shared" si="53"/>
        <v>0</v>
      </c>
      <c r="BJ220" s="13" t="s">
        <v>153</v>
      </c>
      <c r="BK220" s="164">
        <f t="shared" si="54"/>
        <v>0</v>
      </c>
      <c r="BL220" s="13" t="s">
        <v>237</v>
      </c>
      <c r="BM220" s="13" t="s">
        <v>523</v>
      </c>
    </row>
    <row r="221" spans="2:65" s="1" customFormat="1" ht="22.5" customHeight="1">
      <c r="B221" s="126"/>
      <c r="C221" s="165" t="s">
        <v>693</v>
      </c>
      <c r="D221" s="165" t="s">
        <v>242</v>
      </c>
      <c r="E221" s="166" t="s">
        <v>887</v>
      </c>
      <c r="F221" s="248" t="s">
        <v>888</v>
      </c>
      <c r="G221" s="249"/>
      <c r="H221" s="249"/>
      <c r="I221" s="249"/>
      <c r="J221" s="167" t="s">
        <v>235</v>
      </c>
      <c r="K221" s="168">
        <v>1</v>
      </c>
      <c r="L221" s="250">
        <v>0</v>
      </c>
      <c r="M221" s="249"/>
      <c r="N221" s="251">
        <f t="shared" si="45"/>
        <v>0</v>
      </c>
      <c r="O221" s="242"/>
      <c r="P221" s="242"/>
      <c r="Q221" s="242"/>
      <c r="R221" s="128"/>
      <c r="T221" s="161" t="s">
        <v>18</v>
      </c>
      <c r="U221" s="39" t="s">
        <v>43</v>
      </c>
      <c r="V221" s="31"/>
      <c r="W221" s="162">
        <f t="shared" si="46"/>
        <v>0</v>
      </c>
      <c r="X221" s="162">
        <v>0.00102</v>
      </c>
      <c r="Y221" s="162">
        <f t="shared" si="47"/>
        <v>0.00102</v>
      </c>
      <c r="Z221" s="162">
        <v>0</v>
      </c>
      <c r="AA221" s="163">
        <f t="shared" si="48"/>
        <v>0</v>
      </c>
      <c r="AR221" s="13" t="s">
        <v>264</v>
      </c>
      <c r="AT221" s="13" t="s">
        <v>242</v>
      </c>
      <c r="AU221" s="13" t="s">
        <v>153</v>
      </c>
      <c r="AY221" s="13" t="s">
        <v>174</v>
      </c>
      <c r="BE221" s="101">
        <f t="shared" si="49"/>
        <v>0</v>
      </c>
      <c r="BF221" s="101">
        <f t="shared" si="50"/>
        <v>0</v>
      </c>
      <c r="BG221" s="101">
        <f t="shared" si="51"/>
        <v>0</v>
      </c>
      <c r="BH221" s="101">
        <f t="shared" si="52"/>
        <v>0</v>
      </c>
      <c r="BI221" s="101">
        <f t="shared" si="53"/>
        <v>0</v>
      </c>
      <c r="BJ221" s="13" t="s">
        <v>153</v>
      </c>
      <c r="BK221" s="164">
        <f t="shared" si="54"/>
        <v>0</v>
      </c>
      <c r="BL221" s="13" t="s">
        <v>237</v>
      </c>
      <c r="BM221" s="13" t="s">
        <v>693</v>
      </c>
    </row>
    <row r="222" spans="2:65" s="1" customFormat="1" ht="31.5" customHeight="1">
      <c r="B222" s="126"/>
      <c r="C222" s="156" t="s">
        <v>696</v>
      </c>
      <c r="D222" s="156" t="s">
        <v>175</v>
      </c>
      <c r="E222" s="157" t="s">
        <v>889</v>
      </c>
      <c r="F222" s="241" t="s">
        <v>890</v>
      </c>
      <c r="G222" s="242"/>
      <c r="H222" s="242"/>
      <c r="I222" s="242"/>
      <c r="J222" s="158" t="s">
        <v>277</v>
      </c>
      <c r="K222" s="160">
        <v>0</v>
      </c>
      <c r="L222" s="243">
        <v>0</v>
      </c>
      <c r="M222" s="242"/>
      <c r="N222" s="244">
        <f t="shared" si="45"/>
        <v>0</v>
      </c>
      <c r="O222" s="242"/>
      <c r="P222" s="242"/>
      <c r="Q222" s="242"/>
      <c r="R222" s="128"/>
      <c r="T222" s="161" t="s">
        <v>18</v>
      </c>
      <c r="U222" s="39" t="s">
        <v>43</v>
      </c>
      <c r="V222" s="31"/>
      <c r="W222" s="162">
        <f t="shared" si="46"/>
        <v>0</v>
      </c>
      <c r="X222" s="162">
        <v>0</v>
      </c>
      <c r="Y222" s="162">
        <f t="shared" si="47"/>
        <v>0</v>
      </c>
      <c r="Z222" s="162">
        <v>0</v>
      </c>
      <c r="AA222" s="163">
        <f t="shared" si="48"/>
        <v>0</v>
      </c>
      <c r="AR222" s="13" t="s">
        <v>237</v>
      </c>
      <c r="AT222" s="13" t="s">
        <v>175</v>
      </c>
      <c r="AU222" s="13" t="s">
        <v>153</v>
      </c>
      <c r="AY222" s="13" t="s">
        <v>174</v>
      </c>
      <c r="BE222" s="101">
        <f t="shared" si="49"/>
        <v>0</v>
      </c>
      <c r="BF222" s="101">
        <f t="shared" si="50"/>
        <v>0</v>
      </c>
      <c r="BG222" s="101">
        <f t="shared" si="51"/>
        <v>0</v>
      </c>
      <c r="BH222" s="101">
        <f t="shared" si="52"/>
        <v>0</v>
      </c>
      <c r="BI222" s="101">
        <f t="shared" si="53"/>
        <v>0</v>
      </c>
      <c r="BJ222" s="13" t="s">
        <v>153</v>
      </c>
      <c r="BK222" s="164">
        <f t="shared" si="54"/>
        <v>0</v>
      </c>
      <c r="BL222" s="13" t="s">
        <v>237</v>
      </c>
      <c r="BM222" s="13" t="s">
        <v>696</v>
      </c>
    </row>
    <row r="223" spans="2:63" s="1" customFormat="1" ht="49.5" customHeight="1">
      <c r="B223" s="30"/>
      <c r="C223" s="31"/>
      <c r="D223" s="147" t="s">
        <v>527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261">
        <f aca="true" t="shared" si="55" ref="N223:N228">BK223</f>
        <v>0</v>
      </c>
      <c r="O223" s="262"/>
      <c r="P223" s="262"/>
      <c r="Q223" s="262"/>
      <c r="R223" s="32"/>
      <c r="T223" s="69"/>
      <c r="U223" s="31"/>
      <c r="V223" s="31"/>
      <c r="W223" s="31"/>
      <c r="X223" s="31"/>
      <c r="Y223" s="31"/>
      <c r="Z223" s="31"/>
      <c r="AA223" s="70"/>
      <c r="AT223" s="13" t="s">
        <v>75</v>
      </c>
      <c r="AU223" s="13" t="s">
        <v>76</v>
      </c>
      <c r="AY223" s="13" t="s">
        <v>528</v>
      </c>
      <c r="BK223" s="164">
        <f>SUM(BK224:BK228)</f>
        <v>0</v>
      </c>
    </row>
    <row r="224" spans="2:63" s="1" customFormat="1" ht="21.75" customHeight="1">
      <c r="B224" s="30"/>
      <c r="C224" s="170" t="s">
        <v>18</v>
      </c>
      <c r="D224" s="170" t="s">
        <v>175</v>
      </c>
      <c r="E224" s="171" t="s">
        <v>18</v>
      </c>
      <c r="F224" s="254" t="s">
        <v>18</v>
      </c>
      <c r="G224" s="255"/>
      <c r="H224" s="255"/>
      <c r="I224" s="255"/>
      <c r="J224" s="172" t="s">
        <v>18</v>
      </c>
      <c r="K224" s="160"/>
      <c r="L224" s="243"/>
      <c r="M224" s="256"/>
      <c r="N224" s="257">
        <f t="shared" si="55"/>
        <v>0</v>
      </c>
      <c r="O224" s="256"/>
      <c r="P224" s="256"/>
      <c r="Q224" s="256"/>
      <c r="R224" s="32"/>
      <c r="T224" s="161" t="s">
        <v>18</v>
      </c>
      <c r="U224" s="173" t="s">
        <v>43</v>
      </c>
      <c r="V224" s="31"/>
      <c r="W224" s="31"/>
      <c r="X224" s="31"/>
      <c r="Y224" s="31"/>
      <c r="Z224" s="31"/>
      <c r="AA224" s="70"/>
      <c r="AT224" s="13" t="s">
        <v>528</v>
      </c>
      <c r="AU224" s="13" t="s">
        <v>83</v>
      </c>
      <c r="AY224" s="13" t="s">
        <v>528</v>
      </c>
      <c r="BE224" s="101">
        <f>IF(U224="základná",N224,0)</f>
        <v>0</v>
      </c>
      <c r="BF224" s="101">
        <f>IF(U224="znížená",N224,0)</f>
        <v>0</v>
      </c>
      <c r="BG224" s="101">
        <f>IF(U224="zákl. prenesená",N224,0)</f>
        <v>0</v>
      </c>
      <c r="BH224" s="101">
        <f>IF(U224="zníž. prenesená",N224,0)</f>
        <v>0</v>
      </c>
      <c r="BI224" s="101">
        <f>IF(U224="nulová",N224,0)</f>
        <v>0</v>
      </c>
      <c r="BJ224" s="13" t="s">
        <v>153</v>
      </c>
      <c r="BK224" s="164">
        <f>L224*K224</f>
        <v>0</v>
      </c>
    </row>
    <row r="225" spans="2:63" s="1" customFormat="1" ht="21.75" customHeight="1">
      <c r="B225" s="30"/>
      <c r="C225" s="170" t="s">
        <v>18</v>
      </c>
      <c r="D225" s="170" t="s">
        <v>175</v>
      </c>
      <c r="E225" s="171" t="s">
        <v>18</v>
      </c>
      <c r="F225" s="254" t="s">
        <v>18</v>
      </c>
      <c r="G225" s="255"/>
      <c r="H225" s="255"/>
      <c r="I225" s="255"/>
      <c r="J225" s="172" t="s">
        <v>18</v>
      </c>
      <c r="K225" s="160"/>
      <c r="L225" s="243"/>
      <c r="M225" s="256"/>
      <c r="N225" s="257">
        <f t="shared" si="55"/>
        <v>0</v>
      </c>
      <c r="O225" s="256"/>
      <c r="P225" s="256"/>
      <c r="Q225" s="256"/>
      <c r="R225" s="32"/>
      <c r="T225" s="161" t="s">
        <v>18</v>
      </c>
      <c r="U225" s="173" t="s">
        <v>43</v>
      </c>
      <c r="V225" s="31"/>
      <c r="W225" s="31"/>
      <c r="X225" s="31"/>
      <c r="Y225" s="31"/>
      <c r="Z225" s="31"/>
      <c r="AA225" s="70"/>
      <c r="AT225" s="13" t="s">
        <v>528</v>
      </c>
      <c r="AU225" s="13" t="s">
        <v>83</v>
      </c>
      <c r="AY225" s="13" t="s">
        <v>528</v>
      </c>
      <c r="BE225" s="101">
        <f>IF(U225="základná",N225,0)</f>
        <v>0</v>
      </c>
      <c r="BF225" s="101">
        <f>IF(U225="znížená",N225,0)</f>
        <v>0</v>
      </c>
      <c r="BG225" s="101">
        <f>IF(U225="zákl. prenesená",N225,0)</f>
        <v>0</v>
      </c>
      <c r="BH225" s="101">
        <f>IF(U225="zníž. prenesená",N225,0)</f>
        <v>0</v>
      </c>
      <c r="BI225" s="101">
        <f>IF(U225="nulová",N225,0)</f>
        <v>0</v>
      </c>
      <c r="BJ225" s="13" t="s">
        <v>153</v>
      </c>
      <c r="BK225" s="164">
        <f>L225*K225</f>
        <v>0</v>
      </c>
    </row>
    <row r="226" spans="2:63" s="1" customFormat="1" ht="21.75" customHeight="1">
      <c r="B226" s="30"/>
      <c r="C226" s="170" t="s">
        <v>18</v>
      </c>
      <c r="D226" s="170" t="s">
        <v>175</v>
      </c>
      <c r="E226" s="171" t="s">
        <v>18</v>
      </c>
      <c r="F226" s="254" t="s">
        <v>18</v>
      </c>
      <c r="G226" s="255"/>
      <c r="H226" s="255"/>
      <c r="I226" s="255"/>
      <c r="J226" s="172" t="s">
        <v>18</v>
      </c>
      <c r="K226" s="160"/>
      <c r="L226" s="243"/>
      <c r="M226" s="256"/>
      <c r="N226" s="257">
        <f t="shared" si="55"/>
        <v>0</v>
      </c>
      <c r="O226" s="256"/>
      <c r="P226" s="256"/>
      <c r="Q226" s="256"/>
      <c r="R226" s="32"/>
      <c r="T226" s="161" t="s">
        <v>18</v>
      </c>
      <c r="U226" s="173" t="s">
        <v>43</v>
      </c>
      <c r="V226" s="31"/>
      <c r="W226" s="31"/>
      <c r="X226" s="31"/>
      <c r="Y226" s="31"/>
      <c r="Z226" s="31"/>
      <c r="AA226" s="70"/>
      <c r="AT226" s="13" t="s">
        <v>528</v>
      </c>
      <c r="AU226" s="13" t="s">
        <v>83</v>
      </c>
      <c r="AY226" s="13" t="s">
        <v>528</v>
      </c>
      <c r="BE226" s="101">
        <f>IF(U226="základná",N226,0)</f>
        <v>0</v>
      </c>
      <c r="BF226" s="101">
        <f>IF(U226="znížená",N226,0)</f>
        <v>0</v>
      </c>
      <c r="BG226" s="101">
        <f>IF(U226="zákl. prenesená",N226,0)</f>
        <v>0</v>
      </c>
      <c r="BH226" s="101">
        <f>IF(U226="zníž. prenesená",N226,0)</f>
        <v>0</v>
      </c>
      <c r="BI226" s="101">
        <f>IF(U226="nulová",N226,0)</f>
        <v>0</v>
      </c>
      <c r="BJ226" s="13" t="s">
        <v>153</v>
      </c>
      <c r="BK226" s="164">
        <f>L226*K226</f>
        <v>0</v>
      </c>
    </row>
    <row r="227" spans="2:63" s="1" customFormat="1" ht="21.75" customHeight="1">
      <c r="B227" s="30"/>
      <c r="C227" s="170" t="s">
        <v>18</v>
      </c>
      <c r="D227" s="170" t="s">
        <v>175</v>
      </c>
      <c r="E227" s="171" t="s">
        <v>18</v>
      </c>
      <c r="F227" s="254" t="s">
        <v>18</v>
      </c>
      <c r="G227" s="255"/>
      <c r="H227" s="255"/>
      <c r="I227" s="255"/>
      <c r="J227" s="172" t="s">
        <v>18</v>
      </c>
      <c r="K227" s="160"/>
      <c r="L227" s="243"/>
      <c r="M227" s="256"/>
      <c r="N227" s="257">
        <f t="shared" si="55"/>
        <v>0</v>
      </c>
      <c r="O227" s="256"/>
      <c r="P227" s="256"/>
      <c r="Q227" s="256"/>
      <c r="R227" s="32"/>
      <c r="T227" s="161" t="s">
        <v>18</v>
      </c>
      <c r="U227" s="173" t="s">
        <v>43</v>
      </c>
      <c r="V227" s="31"/>
      <c r="W227" s="31"/>
      <c r="X227" s="31"/>
      <c r="Y227" s="31"/>
      <c r="Z227" s="31"/>
      <c r="AA227" s="70"/>
      <c r="AT227" s="13" t="s">
        <v>528</v>
      </c>
      <c r="AU227" s="13" t="s">
        <v>83</v>
      </c>
      <c r="AY227" s="13" t="s">
        <v>528</v>
      </c>
      <c r="BE227" s="101">
        <f>IF(U227="základná",N227,0)</f>
        <v>0</v>
      </c>
      <c r="BF227" s="101">
        <f>IF(U227="znížená",N227,0)</f>
        <v>0</v>
      </c>
      <c r="BG227" s="101">
        <f>IF(U227="zákl. prenesená",N227,0)</f>
        <v>0</v>
      </c>
      <c r="BH227" s="101">
        <f>IF(U227="zníž. prenesená",N227,0)</f>
        <v>0</v>
      </c>
      <c r="BI227" s="101">
        <f>IF(U227="nulová",N227,0)</f>
        <v>0</v>
      </c>
      <c r="BJ227" s="13" t="s">
        <v>153</v>
      </c>
      <c r="BK227" s="164">
        <f>L227*K227</f>
        <v>0</v>
      </c>
    </row>
    <row r="228" spans="2:63" s="1" customFormat="1" ht="21.75" customHeight="1">
      <c r="B228" s="30"/>
      <c r="C228" s="170" t="s">
        <v>18</v>
      </c>
      <c r="D228" s="170" t="s">
        <v>175</v>
      </c>
      <c r="E228" s="171" t="s">
        <v>18</v>
      </c>
      <c r="F228" s="254" t="s">
        <v>18</v>
      </c>
      <c r="G228" s="255"/>
      <c r="H228" s="255"/>
      <c r="I228" s="255"/>
      <c r="J228" s="172" t="s">
        <v>18</v>
      </c>
      <c r="K228" s="160"/>
      <c r="L228" s="243"/>
      <c r="M228" s="256"/>
      <c r="N228" s="257">
        <f t="shared" si="55"/>
        <v>0</v>
      </c>
      <c r="O228" s="256"/>
      <c r="P228" s="256"/>
      <c r="Q228" s="256"/>
      <c r="R228" s="32"/>
      <c r="T228" s="161" t="s">
        <v>18</v>
      </c>
      <c r="U228" s="173" t="s">
        <v>43</v>
      </c>
      <c r="V228" s="51"/>
      <c r="W228" s="51"/>
      <c r="X228" s="51"/>
      <c r="Y228" s="51"/>
      <c r="Z228" s="51"/>
      <c r="AA228" s="53"/>
      <c r="AT228" s="13" t="s">
        <v>528</v>
      </c>
      <c r="AU228" s="13" t="s">
        <v>83</v>
      </c>
      <c r="AY228" s="13" t="s">
        <v>528</v>
      </c>
      <c r="BE228" s="101">
        <f>IF(U228="základná",N228,0)</f>
        <v>0</v>
      </c>
      <c r="BF228" s="101">
        <f>IF(U228="znížená",N228,0)</f>
        <v>0</v>
      </c>
      <c r="BG228" s="101">
        <f>IF(U228="zákl. prenesená",N228,0)</f>
        <v>0</v>
      </c>
      <c r="BH228" s="101">
        <f>IF(U228="zníž. prenesená",N228,0)</f>
        <v>0</v>
      </c>
      <c r="BI228" s="101">
        <f>IF(U228="nulová",N228,0)</f>
        <v>0</v>
      </c>
      <c r="BJ228" s="13" t="s">
        <v>153</v>
      </c>
      <c r="BK228" s="164">
        <f>L228*K228</f>
        <v>0</v>
      </c>
    </row>
    <row r="229" spans="2:18" s="1" customFormat="1" ht="6.75" customHeight="1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</row>
  </sheetData>
  <sheetProtection password="CC35" sheet="1" objects="1" scenarios="1" formatColumns="0" formatRows="0" sort="0" autoFilter="0"/>
  <mergeCells count="366">
    <mergeCell ref="N161:Q161"/>
    <mergeCell ref="N182:Q182"/>
    <mergeCell ref="N223:Q223"/>
    <mergeCell ref="H1:K1"/>
    <mergeCell ref="S2:AC2"/>
    <mergeCell ref="F228:I228"/>
    <mergeCell ref="L228:M228"/>
    <mergeCell ref="N228:Q228"/>
    <mergeCell ref="N124:Q124"/>
    <mergeCell ref="N125:Q125"/>
    <mergeCell ref="N126:Q126"/>
    <mergeCell ref="N129:Q129"/>
    <mergeCell ref="N136:Q136"/>
    <mergeCell ref="N137:Q137"/>
    <mergeCell ref="N148:Q148"/>
    <mergeCell ref="F226:I226"/>
    <mergeCell ref="L226:M226"/>
    <mergeCell ref="N226:Q226"/>
    <mergeCell ref="F221:I221"/>
    <mergeCell ref="L221:M221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N128:Q128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224:D229">
      <formula1>"K,M"</formula1>
    </dataValidation>
    <dataValidation type="list" allowBlank="1" showInputMessage="1" showErrorMessage="1" error="Povolené sú hodnoty základná, znížená, nulová." sqref="U224:U229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93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891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N93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ROUND((((SUM(BE93:BE100)+SUM(BE118:BE135))+SUM(BE137:BE141))),2)</f>
        <v>0</v>
      </c>
      <c r="I32" s="201"/>
      <c r="J32" s="201"/>
      <c r="K32" s="31"/>
      <c r="L32" s="31"/>
      <c r="M32" s="226">
        <f>ROUND(((ROUND((SUM(BE93:BE100)+SUM(BE118:BE135)),2)*F32)+SUM(BE137:BE141)*F32),2)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ROUND((((SUM(BF93:BF100)+SUM(BF118:BF135))+SUM(BF137:BF141))),2)</f>
        <v>0</v>
      </c>
      <c r="I33" s="201"/>
      <c r="J33" s="201"/>
      <c r="K33" s="31"/>
      <c r="L33" s="31"/>
      <c r="M33" s="226">
        <f>ROUND(((ROUND((SUM(BF93:BF100)+SUM(BF118:BF135)),2)*F33)+SUM(BF137:BF141)*F33),2)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ROUND((((SUM(BG93:BG100)+SUM(BG118:BG135))+SUM(BG137:BG141))),2)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ROUND((((SUM(BH93:BH100)+SUM(BH118:BH135))+SUM(BH137:BH141))),2)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ROUND((((SUM(BI93:BI100)+SUM(BI118:BI135))+SUM(BI137:BI141))),2)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04 - ÚK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N118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137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N119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892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N120</f>
        <v>0</v>
      </c>
      <c r="O90" s="233"/>
      <c r="P90" s="233"/>
      <c r="Q90" s="233"/>
      <c r="R90" s="123"/>
    </row>
    <row r="91" spans="2:18" s="6" customFormat="1" ht="21.75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34">
        <f>N136</f>
        <v>0</v>
      </c>
      <c r="O91" s="232"/>
      <c r="P91" s="232"/>
      <c r="Q91" s="232"/>
      <c r="R91" s="120"/>
    </row>
    <row r="92" spans="2:18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21" s="1" customFormat="1" ht="29.25" customHeight="1">
      <c r="B93" s="30"/>
      <c r="C93" s="116" t="s">
        <v>150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35">
        <f>ROUND(N94+N95+N96+N97+N98+N99,2)</f>
        <v>0</v>
      </c>
      <c r="O93" s="201"/>
      <c r="P93" s="201"/>
      <c r="Q93" s="201"/>
      <c r="R93" s="32"/>
      <c r="T93" s="124"/>
      <c r="U93" s="125" t="s">
        <v>40</v>
      </c>
    </row>
    <row r="94" spans="2:65" s="1" customFormat="1" ht="18" customHeight="1">
      <c r="B94" s="126"/>
      <c r="C94" s="127"/>
      <c r="D94" s="217" t="s">
        <v>151</v>
      </c>
      <c r="E94" s="236"/>
      <c r="F94" s="236"/>
      <c r="G94" s="236"/>
      <c r="H94" s="236"/>
      <c r="I94" s="127"/>
      <c r="J94" s="127"/>
      <c r="K94" s="127"/>
      <c r="L94" s="127"/>
      <c r="M94" s="127"/>
      <c r="N94" s="215">
        <f>ROUND(N88*T94,2)</f>
        <v>0</v>
      </c>
      <c r="O94" s="236"/>
      <c r="P94" s="236"/>
      <c r="Q94" s="236"/>
      <c r="R94" s="128"/>
      <c r="S94" s="129"/>
      <c r="T94" s="130"/>
      <c r="U94" s="131" t="s">
        <v>43</v>
      </c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3" t="s">
        <v>152</v>
      </c>
      <c r="AZ94" s="132"/>
      <c r="BA94" s="132"/>
      <c r="BB94" s="132"/>
      <c r="BC94" s="132"/>
      <c r="BD94" s="132"/>
      <c r="BE94" s="134">
        <f aca="true" t="shared" si="0" ref="BE94:BE99">IF(U94="základná",N94,0)</f>
        <v>0</v>
      </c>
      <c r="BF94" s="134">
        <f aca="true" t="shared" si="1" ref="BF94:BF99">IF(U94="znížená",N94,0)</f>
        <v>0</v>
      </c>
      <c r="BG94" s="134">
        <f aca="true" t="shared" si="2" ref="BG94:BG99">IF(U94="zákl. prenesená",N94,0)</f>
        <v>0</v>
      </c>
      <c r="BH94" s="134">
        <f aca="true" t="shared" si="3" ref="BH94:BH99">IF(U94="zníž. prenesená",N94,0)</f>
        <v>0</v>
      </c>
      <c r="BI94" s="134">
        <f aca="true" t="shared" si="4" ref="BI94:BI99">IF(U94="nulová",N94,0)</f>
        <v>0</v>
      </c>
      <c r="BJ94" s="133" t="s">
        <v>153</v>
      </c>
      <c r="BK94" s="132"/>
      <c r="BL94" s="132"/>
      <c r="BM94" s="132"/>
    </row>
    <row r="95" spans="2:65" s="1" customFormat="1" ht="18" customHeight="1">
      <c r="B95" s="126"/>
      <c r="C95" s="127"/>
      <c r="D95" s="217" t="s">
        <v>154</v>
      </c>
      <c r="E95" s="236"/>
      <c r="F95" s="236"/>
      <c r="G95" s="236"/>
      <c r="H95" s="236"/>
      <c r="I95" s="127"/>
      <c r="J95" s="127"/>
      <c r="K95" s="127"/>
      <c r="L95" s="127"/>
      <c r="M95" s="127"/>
      <c r="N95" s="215">
        <f>ROUND(N88*T95,2)</f>
        <v>0</v>
      </c>
      <c r="O95" s="236"/>
      <c r="P95" s="236"/>
      <c r="Q95" s="236"/>
      <c r="R95" s="128"/>
      <c r="S95" s="129"/>
      <c r="T95" s="130"/>
      <c r="U95" s="131" t="s">
        <v>43</v>
      </c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3" t="s">
        <v>152</v>
      </c>
      <c r="AZ95" s="132"/>
      <c r="BA95" s="132"/>
      <c r="BB95" s="132"/>
      <c r="BC95" s="132"/>
      <c r="BD95" s="132"/>
      <c r="BE95" s="134">
        <f t="shared" si="0"/>
        <v>0</v>
      </c>
      <c r="BF95" s="134">
        <f t="shared" si="1"/>
        <v>0</v>
      </c>
      <c r="BG95" s="134">
        <f t="shared" si="2"/>
        <v>0</v>
      </c>
      <c r="BH95" s="134">
        <f t="shared" si="3"/>
        <v>0</v>
      </c>
      <c r="BI95" s="134">
        <f t="shared" si="4"/>
        <v>0</v>
      </c>
      <c r="BJ95" s="133" t="s">
        <v>153</v>
      </c>
      <c r="BK95" s="132"/>
      <c r="BL95" s="132"/>
      <c r="BM95" s="132"/>
    </row>
    <row r="96" spans="2:65" s="1" customFormat="1" ht="18" customHeight="1">
      <c r="B96" s="126"/>
      <c r="C96" s="127"/>
      <c r="D96" s="217" t="s">
        <v>155</v>
      </c>
      <c r="E96" s="236"/>
      <c r="F96" s="236"/>
      <c r="G96" s="236"/>
      <c r="H96" s="236"/>
      <c r="I96" s="127"/>
      <c r="J96" s="127"/>
      <c r="K96" s="127"/>
      <c r="L96" s="127"/>
      <c r="M96" s="127"/>
      <c r="N96" s="215">
        <f>ROUND(N88*T96,2)</f>
        <v>0</v>
      </c>
      <c r="O96" s="236"/>
      <c r="P96" s="236"/>
      <c r="Q96" s="236"/>
      <c r="R96" s="128"/>
      <c r="S96" s="129"/>
      <c r="T96" s="130"/>
      <c r="U96" s="131" t="s">
        <v>43</v>
      </c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3" t="s">
        <v>152</v>
      </c>
      <c r="AZ96" s="132"/>
      <c r="BA96" s="132"/>
      <c r="BB96" s="132"/>
      <c r="BC96" s="132"/>
      <c r="BD96" s="132"/>
      <c r="BE96" s="134">
        <f t="shared" si="0"/>
        <v>0</v>
      </c>
      <c r="BF96" s="134">
        <f t="shared" si="1"/>
        <v>0</v>
      </c>
      <c r="BG96" s="134">
        <f t="shared" si="2"/>
        <v>0</v>
      </c>
      <c r="BH96" s="134">
        <f t="shared" si="3"/>
        <v>0</v>
      </c>
      <c r="BI96" s="134">
        <f t="shared" si="4"/>
        <v>0</v>
      </c>
      <c r="BJ96" s="133" t="s">
        <v>153</v>
      </c>
      <c r="BK96" s="132"/>
      <c r="BL96" s="132"/>
      <c r="BM96" s="132"/>
    </row>
    <row r="97" spans="2:65" s="1" customFormat="1" ht="18" customHeight="1">
      <c r="B97" s="126"/>
      <c r="C97" s="127"/>
      <c r="D97" s="217" t="s">
        <v>156</v>
      </c>
      <c r="E97" s="236"/>
      <c r="F97" s="236"/>
      <c r="G97" s="236"/>
      <c r="H97" s="236"/>
      <c r="I97" s="127"/>
      <c r="J97" s="127"/>
      <c r="K97" s="127"/>
      <c r="L97" s="127"/>
      <c r="M97" s="127"/>
      <c r="N97" s="215">
        <f>ROUND(N88*T97,2)</f>
        <v>0</v>
      </c>
      <c r="O97" s="236"/>
      <c r="P97" s="236"/>
      <c r="Q97" s="236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152</v>
      </c>
      <c r="AZ97" s="132"/>
      <c r="BA97" s="132"/>
      <c r="BB97" s="132"/>
      <c r="BC97" s="132"/>
      <c r="BD97" s="132"/>
      <c r="BE97" s="134">
        <f t="shared" si="0"/>
        <v>0</v>
      </c>
      <c r="BF97" s="134">
        <f t="shared" si="1"/>
        <v>0</v>
      </c>
      <c r="BG97" s="134">
        <f t="shared" si="2"/>
        <v>0</v>
      </c>
      <c r="BH97" s="134">
        <f t="shared" si="3"/>
        <v>0</v>
      </c>
      <c r="BI97" s="134">
        <f t="shared" si="4"/>
        <v>0</v>
      </c>
      <c r="BJ97" s="133" t="s">
        <v>153</v>
      </c>
      <c r="BK97" s="132"/>
      <c r="BL97" s="132"/>
      <c r="BM97" s="132"/>
    </row>
    <row r="98" spans="2:65" s="1" customFormat="1" ht="18" customHeight="1">
      <c r="B98" s="126"/>
      <c r="C98" s="127"/>
      <c r="D98" s="217" t="s">
        <v>157</v>
      </c>
      <c r="E98" s="236"/>
      <c r="F98" s="236"/>
      <c r="G98" s="236"/>
      <c r="H98" s="236"/>
      <c r="I98" s="127"/>
      <c r="J98" s="127"/>
      <c r="K98" s="127"/>
      <c r="L98" s="127"/>
      <c r="M98" s="127"/>
      <c r="N98" s="215">
        <f>ROUND(N88*T98,2)</f>
        <v>0</v>
      </c>
      <c r="O98" s="236"/>
      <c r="P98" s="236"/>
      <c r="Q98" s="236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152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153</v>
      </c>
      <c r="BK98" s="132"/>
      <c r="BL98" s="132"/>
      <c r="BM98" s="132"/>
    </row>
    <row r="99" spans="2:65" s="1" customFormat="1" ht="18" customHeight="1">
      <c r="B99" s="126"/>
      <c r="C99" s="127"/>
      <c r="D99" s="135" t="s">
        <v>158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15">
        <f>ROUND(N88*T99,2)</f>
        <v>0</v>
      </c>
      <c r="O99" s="236"/>
      <c r="P99" s="236"/>
      <c r="Q99" s="236"/>
      <c r="R99" s="128"/>
      <c r="S99" s="129"/>
      <c r="T99" s="136"/>
      <c r="U99" s="137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159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153</v>
      </c>
      <c r="BK99" s="132"/>
      <c r="BL99" s="132"/>
      <c r="BM99" s="132"/>
    </row>
    <row r="100" spans="2:18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18" s="1" customFormat="1" ht="29.25" customHeight="1">
      <c r="B101" s="30"/>
      <c r="C101" s="108" t="s">
        <v>120</v>
      </c>
      <c r="D101" s="109"/>
      <c r="E101" s="109"/>
      <c r="F101" s="109"/>
      <c r="G101" s="109"/>
      <c r="H101" s="109"/>
      <c r="I101" s="109"/>
      <c r="J101" s="109"/>
      <c r="K101" s="109"/>
      <c r="L101" s="218">
        <f>ROUND(SUM(N88+N93),2)</f>
        <v>0</v>
      </c>
      <c r="M101" s="230"/>
      <c r="N101" s="230"/>
      <c r="O101" s="230"/>
      <c r="P101" s="230"/>
      <c r="Q101" s="230"/>
      <c r="R101" s="32"/>
    </row>
    <row r="102" spans="2:18" s="1" customFormat="1" ht="6.7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18" s="1" customFormat="1" ht="6.7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75" customHeight="1">
      <c r="B107" s="30"/>
      <c r="C107" s="182" t="s">
        <v>160</v>
      </c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32"/>
    </row>
    <row r="108" spans="2:18" s="1" customFormat="1" ht="6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15</v>
      </c>
      <c r="D109" s="31"/>
      <c r="E109" s="31"/>
      <c r="F109" s="222" t="str">
        <f>F6</f>
        <v>Trhovisko a polyfunkčný objekt v Močenku</v>
      </c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31"/>
      <c r="R109" s="32"/>
    </row>
    <row r="110" spans="2:18" s="1" customFormat="1" ht="36.75" customHeight="1">
      <c r="B110" s="30"/>
      <c r="C110" s="64" t="s">
        <v>123</v>
      </c>
      <c r="D110" s="31"/>
      <c r="E110" s="31"/>
      <c r="F110" s="202" t="str">
        <f>F7</f>
        <v>04 - ÚK</v>
      </c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31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20</v>
      </c>
      <c r="D112" s="31"/>
      <c r="E112" s="31"/>
      <c r="F112" s="23" t="str">
        <f>F9</f>
        <v>Močenok</v>
      </c>
      <c r="G112" s="31"/>
      <c r="H112" s="31"/>
      <c r="I112" s="31"/>
      <c r="J112" s="31"/>
      <c r="K112" s="25" t="s">
        <v>22</v>
      </c>
      <c r="L112" s="31"/>
      <c r="M112" s="228" t="str">
        <f>IF(O9="","",O9)</f>
        <v>17. 6. 2016</v>
      </c>
      <c r="N112" s="201"/>
      <c r="O112" s="201"/>
      <c r="P112" s="201"/>
      <c r="Q112" s="31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24</v>
      </c>
      <c r="D114" s="31"/>
      <c r="E114" s="31"/>
      <c r="F114" s="23" t="str">
        <f>E12</f>
        <v>Obec Močenok</v>
      </c>
      <c r="G114" s="31"/>
      <c r="H114" s="31"/>
      <c r="I114" s="31"/>
      <c r="J114" s="31"/>
      <c r="K114" s="25" t="s">
        <v>30</v>
      </c>
      <c r="L114" s="31"/>
      <c r="M114" s="187" t="str">
        <f>E18</f>
        <v>Ing.Tomáš Lenčéš</v>
      </c>
      <c r="N114" s="201"/>
      <c r="O114" s="201"/>
      <c r="P114" s="201"/>
      <c r="Q114" s="201"/>
      <c r="R114" s="32"/>
    </row>
    <row r="115" spans="2:18" s="1" customFormat="1" ht="14.25" customHeight="1">
      <c r="B115" s="30"/>
      <c r="C115" s="25" t="s">
        <v>28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34</v>
      </c>
      <c r="L115" s="31"/>
      <c r="M115" s="187" t="str">
        <f>E21</f>
        <v>Ing.Silvia Gujberová</v>
      </c>
      <c r="N115" s="201"/>
      <c r="O115" s="201"/>
      <c r="P115" s="201"/>
      <c r="Q115" s="201"/>
      <c r="R115" s="32"/>
    </row>
    <row r="116" spans="2:18" s="1" customFormat="1" ht="9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38"/>
      <c r="C117" s="139" t="s">
        <v>161</v>
      </c>
      <c r="D117" s="140" t="s">
        <v>162</v>
      </c>
      <c r="E117" s="140" t="s">
        <v>58</v>
      </c>
      <c r="F117" s="237" t="s">
        <v>163</v>
      </c>
      <c r="G117" s="238"/>
      <c r="H117" s="238"/>
      <c r="I117" s="238"/>
      <c r="J117" s="140" t="s">
        <v>164</v>
      </c>
      <c r="K117" s="140" t="s">
        <v>165</v>
      </c>
      <c r="L117" s="239" t="s">
        <v>166</v>
      </c>
      <c r="M117" s="238"/>
      <c r="N117" s="237" t="s">
        <v>128</v>
      </c>
      <c r="O117" s="238"/>
      <c r="P117" s="238"/>
      <c r="Q117" s="240"/>
      <c r="R117" s="141"/>
      <c r="T117" s="72" t="s">
        <v>167</v>
      </c>
      <c r="U117" s="73" t="s">
        <v>40</v>
      </c>
      <c r="V117" s="73" t="s">
        <v>168</v>
      </c>
      <c r="W117" s="73" t="s">
        <v>169</v>
      </c>
      <c r="X117" s="73" t="s">
        <v>170</v>
      </c>
      <c r="Y117" s="73" t="s">
        <v>171</v>
      </c>
      <c r="Z117" s="73" t="s">
        <v>172</v>
      </c>
      <c r="AA117" s="74" t="s">
        <v>173</v>
      </c>
    </row>
    <row r="118" spans="2:63" s="1" customFormat="1" ht="29.25" customHeight="1">
      <c r="B118" s="30"/>
      <c r="C118" s="76" t="s">
        <v>125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45">
        <f>BK118</f>
        <v>0</v>
      </c>
      <c r="O118" s="246"/>
      <c r="P118" s="246"/>
      <c r="Q118" s="246"/>
      <c r="R118" s="32"/>
      <c r="T118" s="75"/>
      <c r="U118" s="46"/>
      <c r="V118" s="46"/>
      <c r="W118" s="142">
        <f>W119+W136</f>
        <v>0</v>
      </c>
      <c r="X118" s="46"/>
      <c r="Y118" s="142">
        <f>Y119+Y136</f>
        <v>0.0015300000000000001</v>
      </c>
      <c r="Z118" s="46"/>
      <c r="AA118" s="143">
        <f>AA119+AA136</f>
        <v>0</v>
      </c>
      <c r="AT118" s="13" t="s">
        <v>75</v>
      </c>
      <c r="AU118" s="13" t="s">
        <v>130</v>
      </c>
      <c r="BK118" s="144">
        <f>BK119+BK136</f>
        <v>0</v>
      </c>
    </row>
    <row r="119" spans="2:63" s="9" customFormat="1" ht="36.75" customHeight="1">
      <c r="B119" s="145"/>
      <c r="C119" s="146"/>
      <c r="D119" s="147" t="s">
        <v>137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234">
        <f>BK119</f>
        <v>0</v>
      </c>
      <c r="O119" s="247"/>
      <c r="P119" s="247"/>
      <c r="Q119" s="247"/>
      <c r="R119" s="148"/>
      <c r="T119" s="149"/>
      <c r="U119" s="146"/>
      <c r="V119" s="146"/>
      <c r="W119" s="150">
        <f>W120</f>
        <v>0</v>
      </c>
      <c r="X119" s="146"/>
      <c r="Y119" s="150">
        <f>Y120</f>
        <v>0.0015300000000000001</v>
      </c>
      <c r="Z119" s="146"/>
      <c r="AA119" s="151">
        <f>AA120</f>
        <v>0</v>
      </c>
      <c r="AR119" s="152" t="s">
        <v>153</v>
      </c>
      <c r="AT119" s="153" t="s">
        <v>75</v>
      </c>
      <c r="AU119" s="153" t="s">
        <v>76</v>
      </c>
      <c r="AY119" s="152" t="s">
        <v>174</v>
      </c>
      <c r="BK119" s="154">
        <f>BK120</f>
        <v>0</v>
      </c>
    </row>
    <row r="120" spans="2:63" s="9" customFormat="1" ht="19.5" customHeight="1">
      <c r="B120" s="145"/>
      <c r="C120" s="146"/>
      <c r="D120" s="155" t="s">
        <v>892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52">
        <f>BK120</f>
        <v>0</v>
      </c>
      <c r="O120" s="253"/>
      <c r="P120" s="253"/>
      <c r="Q120" s="253"/>
      <c r="R120" s="148"/>
      <c r="T120" s="149"/>
      <c r="U120" s="146"/>
      <c r="V120" s="146"/>
      <c r="W120" s="150">
        <f>SUM(W121:W135)</f>
        <v>0</v>
      </c>
      <c r="X120" s="146"/>
      <c r="Y120" s="150">
        <f>SUM(Y121:Y135)</f>
        <v>0.0015300000000000001</v>
      </c>
      <c r="Z120" s="146"/>
      <c r="AA120" s="151">
        <f>SUM(AA121:AA135)</f>
        <v>0</v>
      </c>
      <c r="AR120" s="152" t="s">
        <v>153</v>
      </c>
      <c r="AT120" s="153" t="s">
        <v>75</v>
      </c>
      <c r="AU120" s="153" t="s">
        <v>83</v>
      </c>
      <c r="AY120" s="152" t="s">
        <v>174</v>
      </c>
      <c r="BK120" s="154">
        <f>SUM(BK121:BK135)</f>
        <v>0</v>
      </c>
    </row>
    <row r="121" spans="2:65" s="1" customFormat="1" ht="31.5" customHeight="1">
      <c r="B121" s="126"/>
      <c r="C121" s="156" t="s">
        <v>83</v>
      </c>
      <c r="D121" s="156" t="s">
        <v>175</v>
      </c>
      <c r="E121" s="157" t="s">
        <v>893</v>
      </c>
      <c r="F121" s="241" t="s">
        <v>894</v>
      </c>
      <c r="G121" s="242"/>
      <c r="H121" s="242"/>
      <c r="I121" s="242"/>
      <c r="J121" s="158" t="s">
        <v>235</v>
      </c>
      <c r="K121" s="159">
        <v>1</v>
      </c>
      <c r="L121" s="243">
        <v>0</v>
      </c>
      <c r="M121" s="242"/>
      <c r="N121" s="244">
        <f aca="true" t="shared" si="5" ref="N121:N135">ROUND(L121*K121,3)</f>
        <v>0</v>
      </c>
      <c r="O121" s="242"/>
      <c r="P121" s="242"/>
      <c r="Q121" s="242"/>
      <c r="R121" s="128"/>
      <c r="T121" s="161" t="s">
        <v>18</v>
      </c>
      <c r="U121" s="39" t="s">
        <v>43</v>
      </c>
      <c r="V121" s="31"/>
      <c r="W121" s="162">
        <f aca="true" t="shared" si="6" ref="W121:W135">V121*K121</f>
        <v>0</v>
      </c>
      <c r="X121" s="162">
        <v>3E-05</v>
      </c>
      <c r="Y121" s="162">
        <f aca="true" t="shared" si="7" ref="Y121:Y135">X121*K121</f>
        <v>3E-05</v>
      </c>
      <c r="Z121" s="162">
        <v>0</v>
      </c>
      <c r="AA121" s="163">
        <f aca="true" t="shared" si="8" ref="AA121:AA135">Z121*K121</f>
        <v>0</v>
      </c>
      <c r="AR121" s="13" t="s">
        <v>237</v>
      </c>
      <c r="AT121" s="13" t="s">
        <v>175</v>
      </c>
      <c r="AU121" s="13" t="s">
        <v>153</v>
      </c>
      <c r="AY121" s="13" t="s">
        <v>174</v>
      </c>
      <c r="BE121" s="101">
        <f aca="true" t="shared" si="9" ref="BE121:BE135">IF(U121="základná",N121,0)</f>
        <v>0</v>
      </c>
      <c r="BF121" s="101">
        <f aca="true" t="shared" si="10" ref="BF121:BF135">IF(U121="znížená",N121,0)</f>
        <v>0</v>
      </c>
      <c r="BG121" s="101">
        <f aca="true" t="shared" si="11" ref="BG121:BG135">IF(U121="zákl. prenesená",N121,0)</f>
        <v>0</v>
      </c>
      <c r="BH121" s="101">
        <f aca="true" t="shared" si="12" ref="BH121:BH135">IF(U121="zníž. prenesená",N121,0)</f>
        <v>0</v>
      </c>
      <c r="BI121" s="101">
        <f aca="true" t="shared" si="13" ref="BI121:BI135">IF(U121="nulová",N121,0)</f>
        <v>0</v>
      </c>
      <c r="BJ121" s="13" t="s">
        <v>153</v>
      </c>
      <c r="BK121" s="164">
        <f aca="true" t="shared" si="14" ref="BK121:BK135">ROUND(L121*K121,3)</f>
        <v>0</v>
      </c>
      <c r="BL121" s="13" t="s">
        <v>237</v>
      </c>
      <c r="BM121" s="13" t="s">
        <v>83</v>
      </c>
    </row>
    <row r="122" spans="2:65" s="1" customFormat="1" ht="22.5" customHeight="1">
      <c r="B122" s="126"/>
      <c r="C122" s="165" t="s">
        <v>153</v>
      </c>
      <c r="D122" s="165" t="s">
        <v>242</v>
      </c>
      <c r="E122" s="166" t="s">
        <v>895</v>
      </c>
      <c r="F122" s="248" t="s">
        <v>896</v>
      </c>
      <c r="G122" s="249"/>
      <c r="H122" s="249"/>
      <c r="I122" s="249"/>
      <c r="J122" s="167" t="s">
        <v>235</v>
      </c>
      <c r="K122" s="168">
        <v>1</v>
      </c>
      <c r="L122" s="250">
        <v>0</v>
      </c>
      <c r="M122" s="249"/>
      <c r="N122" s="251">
        <f t="shared" si="5"/>
        <v>0</v>
      </c>
      <c r="O122" s="242"/>
      <c r="P122" s="242"/>
      <c r="Q122" s="242"/>
      <c r="R122" s="128"/>
      <c r="T122" s="161" t="s">
        <v>18</v>
      </c>
      <c r="U122" s="39" t="s">
        <v>43</v>
      </c>
      <c r="V122" s="31"/>
      <c r="W122" s="162">
        <f t="shared" si="6"/>
        <v>0</v>
      </c>
      <c r="X122" s="162">
        <v>0.0015</v>
      </c>
      <c r="Y122" s="162">
        <f t="shared" si="7"/>
        <v>0.0015</v>
      </c>
      <c r="Z122" s="162">
        <v>0</v>
      </c>
      <c r="AA122" s="163">
        <f t="shared" si="8"/>
        <v>0</v>
      </c>
      <c r="AR122" s="13" t="s">
        <v>264</v>
      </c>
      <c r="AT122" s="13" t="s">
        <v>242</v>
      </c>
      <c r="AU122" s="13" t="s">
        <v>153</v>
      </c>
      <c r="AY122" s="13" t="s">
        <v>174</v>
      </c>
      <c r="BE122" s="101">
        <f t="shared" si="9"/>
        <v>0</v>
      </c>
      <c r="BF122" s="101">
        <f t="shared" si="10"/>
        <v>0</v>
      </c>
      <c r="BG122" s="101">
        <f t="shared" si="11"/>
        <v>0</v>
      </c>
      <c r="BH122" s="101">
        <f t="shared" si="12"/>
        <v>0</v>
      </c>
      <c r="BI122" s="101">
        <f t="shared" si="13"/>
        <v>0</v>
      </c>
      <c r="BJ122" s="13" t="s">
        <v>153</v>
      </c>
      <c r="BK122" s="164">
        <f t="shared" si="14"/>
        <v>0</v>
      </c>
      <c r="BL122" s="13" t="s">
        <v>237</v>
      </c>
      <c r="BM122" s="13" t="s">
        <v>153</v>
      </c>
    </row>
    <row r="123" spans="2:65" s="1" customFormat="1" ht="22.5" customHeight="1">
      <c r="B123" s="126"/>
      <c r="C123" s="156" t="s">
        <v>184</v>
      </c>
      <c r="D123" s="156" t="s">
        <v>175</v>
      </c>
      <c r="E123" s="157" t="s">
        <v>897</v>
      </c>
      <c r="F123" s="241" t="s">
        <v>898</v>
      </c>
      <c r="G123" s="242"/>
      <c r="H123" s="242"/>
      <c r="I123" s="242"/>
      <c r="J123" s="158" t="s">
        <v>591</v>
      </c>
      <c r="K123" s="159">
        <v>1</v>
      </c>
      <c r="L123" s="243">
        <v>0</v>
      </c>
      <c r="M123" s="242"/>
      <c r="N123" s="244">
        <f t="shared" si="5"/>
        <v>0</v>
      </c>
      <c r="O123" s="242"/>
      <c r="P123" s="242"/>
      <c r="Q123" s="242"/>
      <c r="R123" s="128"/>
      <c r="T123" s="161" t="s">
        <v>18</v>
      </c>
      <c r="U123" s="39" t="s">
        <v>43</v>
      </c>
      <c r="V123" s="31"/>
      <c r="W123" s="162">
        <f t="shared" si="6"/>
        <v>0</v>
      </c>
      <c r="X123" s="162">
        <v>0</v>
      </c>
      <c r="Y123" s="162">
        <f t="shared" si="7"/>
        <v>0</v>
      </c>
      <c r="Z123" s="162">
        <v>0</v>
      </c>
      <c r="AA123" s="163">
        <f t="shared" si="8"/>
        <v>0</v>
      </c>
      <c r="AR123" s="13" t="s">
        <v>237</v>
      </c>
      <c r="AT123" s="13" t="s">
        <v>175</v>
      </c>
      <c r="AU123" s="13" t="s">
        <v>153</v>
      </c>
      <c r="AY123" s="13" t="s">
        <v>174</v>
      </c>
      <c r="BE123" s="101">
        <f t="shared" si="9"/>
        <v>0</v>
      </c>
      <c r="BF123" s="101">
        <f t="shared" si="10"/>
        <v>0</v>
      </c>
      <c r="BG123" s="101">
        <f t="shared" si="11"/>
        <v>0</v>
      </c>
      <c r="BH123" s="101">
        <f t="shared" si="12"/>
        <v>0</v>
      </c>
      <c r="BI123" s="101">
        <f t="shared" si="13"/>
        <v>0</v>
      </c>
      <c r="BJ123" s="13" t="s">
        <v>153</v>
      </c>
      <c r="BK123" s="164">
        <f t="shared" si="14"/>
        <v>0</v>
      </c>
      <c r="BL123" s="13" t="s">
        <v>237</v>
      </c>
      <c r="BM123" s="13" t="s">
        <v>184</v>
      </c>
    </row>
    <row r="124" spans="2:65" s="1" customFormat="1" ht="22.5" customHeight="1">
      <c r="B124" s="126"/>
      <c r="C124" s="165" t="s">
        <v>179</v>
      </c>
      <c r="D124" s="165" t="s">
        <v>242</v>
      </c>
      <c r="E124" s="166" t="s">
        <v>899</v>
      </c>
      <c r="F124" s="248" t="s">
        <v>900</v>
      </c>
      <c r="G124" s="249"/>
      <c r="H124" s="249"/>
      <c r="I124" s="249"/>
      <c r="J124" s="167" t="s">
        <v>901</v>
      </c>
      <c r="K124" s="168">
        <v>40.5</v>
      </c>
      <c r="L124" s="250">
        <v>0</v>
      </c>
      <c r="M124" s="249"/>
      <c r="N124" s="251">
        <f t="shared" si="5"/>
        <v>0</v>
      </c>
      <c r="O124" s="242"/>
      <c r="P124" s="242"/>
      <c r="Q124" s="242"/>
      <c r="R124" s="128"/>
      <c r="T124" s="161" t="s">
        <v>18</v>
      </c>
      <c r="U124" s="39" t="s">
        <v>43</v>
      </c>
      <c r="V124" s="31"/>
      <c r="W124" s="162">
        <f t="shared" si="6"/>
        <v>0</v>
      </c>
      <c r="X124" s="162">
        <v>0</v>
      </c>
      <c r="Y124" s="162">
        <f t="shared" si="7"/>
        <v>0</v>
      </c>
      <c r="Z124" s="162">
        <v>0</v>
      </c>
      <c r="AA124" s="163">
        <f t="shared" si="8"/>
        <v>0</v>
      </c>
      <c r="AR124" s="13" t="s">
        <v>264</v>
      </c>
      <c r="AT124" s="13" t="s">
        <v>242</v>
      </c>
      <c r="AU124" s="13" t="s">
        <v>153</v>
      </c>
      <c r="AY124" s="13" t="s">
        <v>174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153</v>
      </c>
      <c r="BK124" s="164">
        <f t="shared" si="14"/>
        <v>0</v>
      </c>
      <c r="BL124" s="13" t="s">
        <v>237</v>
      </c>
      <c r="BM124" s="13" t="s">
        <v>179</v>
      </c>
    </row>
    <row r="125" spans="2:65" s="1" customFormat="1" ht="22.5" customHeight="1">
      <c r="B125" s="126"/>
      <c r="C125" s="165" t="s">
        <v>191</v>
      </c>
      <c r="D125" s="165" t="s">
        <v>242</v>
      </c>
      <c r="E125" s="166" t="s">
        <v>902</v>
      </c>
      <c r="F125" s="248" t="s">
        <v>903</v>
      </c>
      <c r="G125" s="249"/>
      <c r="H125" s="249"/>
      <c r="I125" s="249"/>
      <c r="J125" s="167" t="s">
        <v>901</v>
      </c>
      <c r="K125" s="168">
        <v>10.75</v>
      </c>
      <c r="L125" s="250">
        <v>0</v>
      </c>
      <c r="M125" s="249"/>
      <c r="N125" s="251">
        <f t="shared" si="5"/>
        <v>0</v>
      </c>
      <c r="O125" s="242"/>
      <c r="P125" s="242"/>
      <c r="Q125" s="242"/>
      <c r="R125" s="128"/>
      <c r="T125" s="161" t="s">
        <v>18</v>
      </c>
      <c r="U125" s="39" t="s">
        <v>43</v>
      </c>
      <c r="V125" s="31"/>
      <c r="W125" s="162">
        <f t="shared" si="6"/>
        <v>0</v>
      </c>
      <c r="X125" s="162">
        <v>0</v>
      </c>
      <c r="Y125" s="162">
        <f t="shared" si="7"/>
        <v>0</v>
      </c>
      <c r="Z125" s="162">
        <v>0</v>
      </c>
      <c r="AA125" s="163">
        <f t="shared" si="8"/>
        <v>0</v>
      </c>
      <c r="AR125" s="13" t="s">
        <v>264</v>
      </c>
      <c r="AT125" s="13" t="s">
        <v>242</v>
      </c>
      <c r="AU125" s="13" t="s">
        <v>153</v>
      </c>
      <c r="AY125" s="13" t="s">
        <v>174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153</v>
      </c>
      <c r="BK125" s="164">
        <f t="shared" si="14"/>
        <v>0</v>
      </c>
      <c r="BL125" s="13" t="s">
        <v>237</v>
      </c>
      <c r="BM125" s="13" t="s">
        <v>191</v>
      </c>
    </row>
    <row r="126" spans="2:65" s="1" customFormat="1" ht="22.5" customHeight="1">
      <c r="B126" s="126"/>
      <c r="C126" s="165" t="s">
        <v>195</v>
      </c>
      <c r="D126" s="165" t="s">
        <v>242</v>
      </c>
      <c r="E126" s="166" t="s">
        <v>904</v>
      </c>
      <c r="F126" s="248" t="s">
        <v>905</v>
      </c>
      <c r="G126" s="249"/>
      <c r="H126" s="249"/>
      <c r="I126" s="249"/>
      <c r="J126" s="167" t="s">
        <v>235</v>
      </c>
      <c r="K126" s="168">
        <v>52</v>
      </c>
      <c r="L126" s="250">
        <v>0</v>
      </c>
      <c r="M126" s="249"/>
      <c r="N126" s="251">
        <f t="shared" si="5"/>
        <v>0</v>
      </c>
      <c r="O126" s="242"/>
      <c r="P126" s="242"/>
      <c r="Q126" s="242"/>
      <c r="R126" s="128"/>
      <c r="T126" s="161" t="s">
        <v>18</v>
      </c>
      <c r="U126" s="39" t="s">
        <v>43</v>
      </c>
      <c r="V126" s="31"/>
      <c r="W126" s="162">
        <f t="shared" si="6"/>
        <v>0</v>
      </c>
      <c r="X126" s="162">
        <v>0</v>
      </c>
      <c r="Y126" s="162">
        <f t="shared" si="7"/>
        <v>0</v>
      </c>
      <c r="Z126" s="162">
        <v>0</v>
      </c>
      <c r="AA126" s="163">
        <f t="shared" si="8"/>
        <v>0</v>
      </c>
      <c r="AR126" s="13" t="s">
        <v>264</v>
      </c>
      <c r="AT126" s="13" t="s">
        <v>242</v>
      </c>
      <c r="AU126" s="13" t="s">
        <v>153</v>
      </c>
      <c r="AY126" s="13" t="s">
        <v>174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153</v>
      </c>
      <c r="BK126" s="164">
        <f t="shared" si="14"/>
        <v>0</v>
      </c>
      <c r="BL126" s="13" t="s">
        <v>237</v>
      </c>
      <c r="BM126" s="13" t="s">
        <v>195</v>
      </c>
    </row>
    <row r="127" spans="2:65" s="1" customFormat="1" ht="22.5" customHeight="1">
      <c r="B127" s="126"/>
      <c r="C127" s="165" t="s">
        <v>199</v>
      </c>
      <c r="D127" s="165" t="s">
        <v>242</v>
      </c>
      <c r="E127" s="166" t="s">
        <v>906</v>
      </c>
      <c r="F127" s="248" t="s">
        <v>907</v>
      </c>
      <c r="G127" s="249"/>
      <c r="H127" s="249"/>
      <c r="I127" s="249"/>
      <c r="J127" s="167" t="s">
        <v>901</v>
      </c>
      <c r="K127" s="168">
        <v>12.29</v>
      </c>
      <c r="L127" s="250">
        <v>0</v>
      </c>
      <c r="M127" s="249"/>
      <c r="N127" s="251">
        <f t="shared" si="5"/>
        <v>0</v>
      </c>
      <c r="O127" s="242"/>
      <c r="P127" s="242"/>
      <c r="Q127" s="242"/>
      <c r="R127" s="128"/>
      <c r="T127" s="161" t="s">
        <v>18</v>
      </c>
      <c r="U127" s="39" t="s">
        <v>43</v>
      </c>
      <c r="V127" s="31"/>
      <c r="W127" s="162">
        <f t="shared" si="6"/>
        <v>0</v>
      </c>
      <c r="X127" s="162">
        <v>0</v>
      </c>
      <c r="Y127" s="162">
        <f t="shared" si="7"/>
        <v>0</v>
      </c>
      <c r="Z127" s="162">
        <v>0</v>
      </c>
      <c r="AA127" s="163">
        <f t="shared" si="8"/>
        <v>0</v>
      </c>
      <c r="AR127" s="13" t="s">
        <v>264</v>
      </c>
      <c r="AT127" s="13" t="s">
        <v>242</v>
      </c>
      <c r="AU127" s="13" t="s">
        <v>153</v>
      </c>
      <c r="AY127" s="13" t="s">
        <v>174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153</v>
      </c>
      <c r="BK127" s="164">
        <f t="shared" si="14"/>
        <v>0</v>
      </c>
      <c r="BL127" s="13" t="s">
        <v>237</v>
      </c>
      <c r="BM127" s="13" t="s">
        <v>199</v>
      </c>
    </row>
    <row r="128" spans="2:65" s="1" customFormat="1" ht="22.5" customHeight="1">
      <c r="B128" s="126"/>
      <c r="C128" s="165" t="s">
        <v>203</v>
      </c>
      <c r="D128" s="165" t="s">
        <v>242</v>
      </c>
      <c r="E128" s="166" t="s">
        <v>908</v>
      </c>
      <c r="F128" s="248" t="s">
        <v>909</v>
      </c>
      <c r="G128" s="249"/>
      <c r="H128" s="249"/>
      <c r="I128" s="249"/>
      <c r="J128" s="167" t="s">
        <v>235</v>
      </c>
      <c r="K128" s="168">
        <v>6</v>
      </c>
      <c r="L128" s="250">
        <v>0</v>
      </c>
      <c r="M128" s="249"/>
      <c r="N128" s="251">
        <f t="shared" si="5"/>
        <v>0</v>
      </c>
      <c r="O128" s="242"/>
      <c r="P128" s="242"/>
      <c r="Q128" s="242"/>
      <c r="R128" s="128"/>
      <c r="T128" s="161" t="s">
        <v>18</v>
      </c>
      <c r="U128" s="39" t="s">
        <v>43</v>
      </c>
      <c r="V128" s="31"/>
      <c r="W128" s="162">
        <f t="shared" si="6"/>
        <v>0</v>
      </c>
      <c r="X128" s="162">
        <v>0</v>
      </c>
      <c r="Y128" s="162">
        <f t="shared" si="7"/>
        <v>0</v>
      </c>
      <c r="Z128" s="162">
        <v>0</v>
      </c>
      <c r="AA128" s="163">
        <f t="shared" si="8"/>
        <v>0</v>
      </c>
      <c r="AR128" s="13" t="s">
        <v>264</v>
      </c>
      <c r="AT128" s="13" t="s">
        <v>242</v>
      </c>
      <c r="AU128" s="13" t="s">
        <v>153</v>
      </c>
      <c r="AY128" s="13" t="s">
        <v>174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153</v>
      </c>
      <c r="BK128" s="164">
        <f t="shared" si="14"/>
        <v>0</v>
      </c>
      <c r="BL128" s="13" t="s">
        <v>237</v>
      </c>
      <c r="BM128" s="13" t="s">
        <v>203</v>
      </c>
    </row>
    <row r="129" spans="2:65" s="1" customFormat="1" ht="22.5" customHeight="1">
      <c r="B129" s="126"/>
      <c r="C129" s="165" t="s">
        <v>208</v>
      </c>
      <c r="D129" s="165" t="s">
        <v>242</v>
      </c>
      <c r="E129" s="166" t="s">
        <v>910</v>
      </c>
      <c r="F129" s="248" t="s">
        <v>911</v>
      </c>
      <c r="G129" s="249"/>
      <c r="H129" s="249"/>
      <c r="I129" s="249"/>
      <c r="J129" s="167" t="s">
        <v>235</v>
      </c>
      <c r="K129" s="168">
        <v>4</v>
      </c>
      <c r="L129" s="250">
        <v>0</v>
      </c>
      <c r="M129" s="249"/>
      <c r="N129" s="251">
        <f t="shared" si="5"/>
        <v>0</v>
      </c>
      <c r="O129" s="242"/>
      <c r="P129" s="242"/>
      <c r="Q129" s="242"/>
      <c r="R129" s="128"/>
      <c r="T129" s="161" t="s">
        <v>18</v>
      </c>
      <c r="U129" s="39" t="s">
        <v>43</v>
      </c>
      <c r="V129" s="31"/>
      <c r="W129" s="162">
        <f t="shared" si="6"/>
        <v>0</v>
      </c>
      <c r="X129" s="162">
        <v>0</v>
      </c>
      <c r="Y129" s="162">
        <f t="shared" si="7"/>
        <v>0</v>
      </c>
      <c r="Z129" s="162">
        <v>0</v>
      </c>
      <c r="AA129" s="163">
        <f t="shared" si="8"/>
        <v>0</v>
      </c>
      <c r="AR129" s="13" t="s">
        <v>264</v>
      </c>
      <c r="AT129" s="13" t="s">
        <v>242</v>
      </c>
      <c r="AU129" s="13" t="s">
        <v>153</v>
      </c>
      <c r="AY129" s="13" t="s">
        <v>174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153</v>
      </c>
      <c r="BK129" s="164">
        <f t="shared" si="14"/>
        <v>0</v>
      </c>
      <c r="BL129" s="13" t="s">
        <v>237</v>
      </c>
      <c r="BM129" s="13" t="s">
        <v>208</v>
      </c>
    </row>
    <row r="130" spans="2:65" s="1" customFormat="1" ht="22.5" customHeight="1">
      <c r="B130" s="126"/>
      <c r="C130" s="165" t="s">
        <v>109</v>
      </c>
      <c r="D130" s="165" t="s">
        <v>242</v>
      </c>
      <c r="E130" s="166" t="s">
        <v>912</v>
      </c>
      <c r="F130" s="248" t="s">
        <v>913</v>
      </c>
      <c r="G130" s="249"/>
      <c r="H130" s="249"/>
      <c r="I130" s="249"/>
      <c r="J130" s="167" t="s">
        <v>206</v>
      </c>
      <c r="K130" s="168">
        <v>38</v>
      </c>
      <c r="L130" s="250">
        <v>0</v>
      </c>
      <c r="M130" s="249"/>
      <c r="N130" s="251">
        <f t="shared" si="5"/>
        <v>0</v>
      </c>
      <c r="O130" s="242"/>
      <c r="P130" s="242"/>
      <c r="Q130" s="242"/>
      <c r="R130" s="128"/>
      <c r="T130" s="161" t="s">
        <v>18</v>
      </c>
      <c r="U130" s="39" t="s">
        <v>43</v>
      </c>
      <c r="V130" s="31"/>
      <c r="W130" s="162">
        <f t="shared" si="6"/>
        <v>0</v>
      </c>
      <c r="X130" s="162">
        <v>0</v>
      </c>
      <c r="Y130" s="162">
        <f t="shared" si="7"/>
        <v>0</v>
      </c>
      <c r="Z130" s="162">
        <v>0</v>
      </c>
      <c r="AA130" s="163">
        <f t="shared" si="8"/>
        <v>0</v>
      </c>
      <c r="AR130" s="13" t="s">
        <v>264</v>
      </c>
      <c r="AT130" s="13" t="s">
        <v>242</v>
      </c>
      <c r="AU130" s="13" t="s">
        <v>153</v>
      </c>
      <c r="AY130" s="13" t="s">
        <v>174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153</v>
      </c>
      <c r="BK130" s="164">
        <f t="shared" si="14"/>
        <v>0</v>
      </c>
      <c r="BL130" s="13" t="s">
        <v>237</v>
      </c>
      <c r="BM130" s="13" t="s">
        <v>109</v>
      </c>
    </row>
    <row r="131" spans="2:65" s="1" customFormat="1" ht="22.5" customHeight="1">
      <c r="B131" s="126"/>
      <c r="C131" s="165" t="s">
        <v>216</v>
      </c>
      <c r="D131" s="165" t="s">
        <v>242</v>
      </c>
      <c r="E131" s="166" t="s">
        <v>914</v>
      </c>
      <c r="F131" s="248" t="s">
        <v>915</v>
      </c>
      <c r="G131" s="249"/>
      <c r="H131" s="249"/>
      <c r="I131" s="249"/>
      <c r="J131" s="167" t="s">
        <v>206</v>
      </c>
      <c r="K131" s="168">
        <v>50</v>
      </c>
      <c r="L131" s="250">
        <v>0</v>
      </c>
      <c r="M131" s="249"/>
      <c r="N131" s="251">
        <f t="shared" si="5"/>
        <v>0</v>
      </c>
      <c r="O131" s="242"/>
      <c r="P131" s="242"/>
      <c r="Q131" s="242"/>
      <c r="R131" s="128"/>
      <c r="T131" s="161" t="s">
        <v>18</v>
      </c>
      <c r="U131" s="39" t="s">
        <v>43</v>
      </c>
      <c r="V131" s="31"/>
      <c r="W131" s="162">
        <f t="shared" si="6"/>
        <v>0</v>
      </c>
      <c r="X131" s="162">
        <v>0</v>
      </c>
      <c r="Y131" s="162">
        <f t="shared" si="7"/>
        <v>0</v>
      </c>
      <c r="Z131" s="162">
        <v>0</v>
      </c>
      <c r="AA131" s="163">
        <f t="shared" si="8"/>
        <v>0</v>
      </c>
      <c r="AR131" s="13" t="s">
        <v>264</v>
      </c>
      <c r="AT131" s="13" t="s">
        <v>242</v>
      </c>
      <c r="AU131" s="13" t="s">
        <v>153</v>
      </c>
      <c r="AY131" s="13" t="s">
        <v>174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153</v>
      </c>
      <c r="BK131" s="164">
        <f t="shared" si="14"/>
        <v>0</v>
      </c>
      <c r="BL131" s="13" t="s">
        <v>237</v>
      </c>
      <c r="BM131" s="13" t="s">
        <v>216</v>
      </c>
    </row>
    <row r="132" spans="2:65" s="1" customFormat="1" ht="22.5" customHeight="1">
      <c r="B132" s="126"/>
      <c r="C132" s="165" t="s">
        <v>220</v>
      </c>
      <c r="D132" s="165" t="s">
        <v>242</v>
      </c>
      <c r="E132" s="166" t="s">
        <v>916</v>
      </c>
      <c r="F132" s="248" t="s">
        <v>917</v>
      </c>
      <c r="G132" s="249"/>
      <c r="H132" s="249"/>
      <c r="I132" s="249"/>
      <c r="J132" s="167" t="s">
        <v>901</v>
      </c>
      <c r="K132" s="168">
        <v>106</v>
      </c>
      <c r="L132" s="250">
        <v>0</v>
      </c>
      <c r="M132" s="249"/>
      <c r="N132" s="251">
        <f t="shared" si="5"/>
        <v>0</v>
      </c>
      <c r="O132" s="242"/>
      <c r="P132" s="242"/>
      <c r="Q132" s="242"/>
      <c r="R132" s="128"/>
      <c r="T132" s="161" t="s">
        <v>18</v>
      </c>
      <c r="U132" s="39" t="s">
        <v>43</v>
      </c>
      <c r="V132" s="31"/>
      <c r="W132" s="162">
        <f t="shared" si="6"/>
        <v>0</v>
      </c>
      <c r="X132" s="162">
        <v>0</v>
      </c>
      <c r="Y132" s="162">
        <f t="shared" si="7"/>
        <v>0</v>
      </c>
      <c r="Z132" s="162">
        <v>0</v>
      </c>
      <c r="AA132" s="163">
        <f t="shared" si="8"/>
        <v>0</v>
      </c>
      <c r="AR132" s="13" t="s">
        <v>264</v>
      </c>
      <c r="AT132" s="13" t="s">
        <v>242</v>
      </c>
      <c r="AU132" s="13" t="s">
        <v>153</v>
      </c>
      <c r="AY132" s="13" t="s">
        <v>174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153</v>
      </c>
      <c r="BK132" s="164">
        <f t="shared" si="14"/>
        <v>0</v>
      </c>
      <c r="BL132" s="13" t="s">
        <v>237</v>
      </c>
      <c r="BM132" s="13" t="s">
        <v>220</v>
      </c>
    </row>
    <row r="133" spans="2:65" s="1" customFormat="1" ht="22.5" customHeight="1">
      <c r="B133" s="126"/>
      <c r="C133" s="165" t="s">
        <v>224</v>
      </c>
      <c r="D133" s="165" t="s">
        <v>242</v>
      </c>
      <c r="E133" s="166" t="s">
        <v>918</v>
      </c>
      <c r="F133" s="248" t="s">
        <v>919</v>
      </c>
      <c r="G133" s="249"/>
      <c r="H133" s="249"/>
      <c r="I133" s="249"/>
      <c r="J133" s="167" t="s">
        <v>235</v>
      </c>
      <c r="K133" s="168">
        <v>1</v>
      </c>
      <c r="L133" s="250">
        <v>0</v>
      </c>
      <c r="M133" s="249"/>
      <c r="N133" s="251">
        <f t="shared" si="5"/>
        <v>0</v>
      </c>
      <c r="O133" s="242"/>
      <c r="P133" s="242"/>
      <c r="Q133" s="242"/>
      <c r="R133" s="128"/>
      <c r="T133" s="161" t="s">
        <v>18</v>
      </c>
      <c r="U133" s="39" t="s">
        <v>43</v>
      </c>
      <c r="V133" s="31"/>
      <c r="W133" s="162">
        <f t="shared" si="6"/>
        <v>0</v>
      </c>
      <c r="X133" s="162">
        <v>0</v>
      </c>
      <c r="Y133" s="162">
        <f t="shared" si="7"/>
        <v>0</v>
      </c>
      <c r="Z133" s="162">
        <v>0</v>
      </c>
      <c r="AA133" s="163">
        <f t="shared" si="8"/>
        <v>0</v>
      </c>
      <c r="AR133" s="13" t="s">
        <v>264</v>
      </c>
      <c r="AT133" s="13" t="s">
        <v>242</v>
      </c>
      <c r="AU133" s="13" t="s">
        <v>153</v>
      </c>
      <c r="AY133" s="13" t="s">
        <v>174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153</v>
      </c>
      <c r="BK133" s="164">
        <f t="shared" si="14"/>
        <v>0</v>
      </c>
      <c r="BL133" s="13" t="s">
        <v>237</v>
      </c>
      <c r="BM133" s="13" t="s">
        <v>224</v>
      </c>
    </row>
    <row r="134" spans="2:65" s="1" customFormat="1" ht="22.5" customHeight="1">
      <c r="B134" s="126"/>
      <c r="C134" s="165" t="s">
        <v>228</v>
      </c>
      <c r="D134" s="165" t="s">
        <v>242</v>
      </c>
      <c r="E134" s="166" t="s">
        <v>920</v>
      </c>
      <c r="F134" s="248" t="s">
        <v>921</v>
      </c>
      <c r="G134" s="249"/>
      <c r="H134" s="249"/>
      <c r="I134" s="249"/>
      <c r="J134" s="167" t="s">
        <v>591</v>
      </c>
      <c r="K134" s="168">
        <v>1</v>
      </c>
      <c r="L134" s="250">
        <v>0</v>
      </c>
      <c r="M134" s="249"/>
      <c r="N134" s="251">
        <f t="shared" si="5"/>
        <v>0</v>
      </c>
      <c r="O134" s="242"/>
      <c r="P134" s="242"/>
      <c r="Q134" s="242"/>
      <c r="R134" s="128"/>
      <c r="T134" s="161" t="s">
        <v>18</v>
      </c>
      <c r="U134" s="39" t="s">
        <v>43</v>
      </c>
      <c r="V134" s="31"/>
      <c r="W134" s="162">
        <f t="shared" si="6"/>
        <v>0</v>
      </c>
      <c r="X134" s="162">
        <v>0</v>
      </c>
      <c r="Y134" s="162">
        <f t="shared" si="7"/>
        <v>0</v>
      </c>
      <c r="Z134" s="162">
        <v>0</v>
      </c>
      <c r="AA134" s="163">
        <f t="shared" si="8"/>
        <v>0</v>
      </c>
      <c r="AR134" s="13" t="s">
        <v>264</v>
      </c>
      <c r="AT134" s="13" t="s">
        <v>242</v>
      </c>
      <c r="AU134" s="13" t="s">
        <v>153</v>
      </c>
      <c r="AY134" s="13" t="s">
        <v>174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153</v>
      </c>
      <c r="BK134" s="164">
        <f t="shared" si="14"/>
        <v>0</v>
      </c>
      <c r="BL134" s="13" t="s">
        <v>237</v>
      </c>
      <c r="BM134" s="13" t="s">
        <v>228</v>
      </c>
    </row>
    <row r="135" spans="2:65" s="1" customFormat="1" ht="31.5" customHeight="1">
      <c r="B135" s="126"/>
      <c r="C135" s="156" t="s">
        <v>232</v>
      </c>
      <c r="D135" s="156" t="s">
        <v>175</v>
      </c>
      <c r="E135" s="157" t="s">
        <v>922</v>
      </c>
      <c r="F135" s="241" t="s">
        <v>923</v>
      </c>
      <c r="G135" s="242"/>
      <c r="H135" s="242"/>
      <c r="I135" s="242"/>
      <c r="J135" s="158" t="s">
        <v>277</v>
      </c>
      <c r="K135" s="160">
        <v>0</v>
      </c>
      <c r="L135" s="243">
        <v>0</v>
      </c>
      <c r="M135" s="242"/>
      <c r="N135" s="244">
        <f t="shared" si="5"/>
        <v>0</v>
      </c>
      <c r="O135" s="242"/>
      <c r="P135" s="242"/>
      <c r="Q135" s="242"/>
      <c r="R135" s="128"/>
      <c r="T135" s="161" t="s">
        <v>18</v>
      </c>
      <c r="U135" s="39" t="s">
        <v>43</v>
      </c>
      <c r="V135" s="31"/>
      <c r="W135" s="162">
        <f t="shared" si="6"/>
        <v>0</v>
      </c>
      <c r="X135" s="162">
        <v>0</v>
      </c>
      <c r="Y135" s="162">
        <f t="shared" si="7"/>
        <v>0</v>
      </c>
      <c r="Z135" s="162">
        <v>0</v>
      </c>
      <c r="AA135" s="163">
        <f t="shared" si="8"/>
        <v>0</v>
      </c>
      <c r="AR135" s="13" t="s">
        <v>237</v>
      </c>
      <c r="AT135" s="13" t="s">
        <v>175</v>
      </c>
      <c r="AU135" s="13" t="s">
        <v>153</v>
      </c>
      <c r="AY135" s="13" t="s">
        <v>174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153</v>
      </c>
      <c r="BK135" s="164">
        <f t="shared" si="14"/>
        <v>0</v>
      </c>
      <c r="BL135" s="13" t="s">
        <v>237</v>
      </c>
      <c r="BM135" s="13" t="s">
        <v>232</v>
      </c>
    </row>
    <row r="136" spans="2:63" s="1" customFormat="1" ht="49.5" customHeight="1">
      <c r="B136" s="30"/>
      <c r="C136" s="31"/>
      <c r="D136" s="147" t="s">
        <v>527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261">
        <f aca="true" t="shared" si="15" ref="N136:N141">BK136</f>
        <v>0</v>
      </c>
      <c r="O136" s="262"/>
      <c r="P136" s="262"/>
      <c r="Q136" s="262"/>
      <c r="R136" s="32"/>
      <c r="T136" s="69"/>
      <c r="U136" s="31"/>
      <c r="V136" s="31"/>
      <c r="W136" s="31"/>
      <c r="X136" s="31"/>
      <c r="Y136" s="31"/>
      <c r="Z136" s="31"/>
      <c r="AA136" s="70"/>
      <c r="AT136" s="13" t="s">
        <v>75</v>
      </c>
      <c r="AU136" s="13" t="s">
        <v>76</v>
      </c>
      <c r="AY136" s="13" t="s">
        <v>528</v>
      </c>
      <c r="BK136" s="164">
        <f>SUM(BK137:BK141)</f>
        <v>0</v>
      </c>
    </row>
    <row r="137" spans="2:63" s="1" customFormat="1" ht="21.75" customHeight="1">
      <c r="B137" s="30"/>
      <c r="C137" s="170" t="s">
        <v>18</v>
      </c>
      <c r="D137" s="170" t="s">
        <v>175</v>
      </c>
      <c r="E137" s="171" t="s">
        <v>18</v>
      </c>
      <c r="F137" s="254" t="s">
        <v>18</v>
      </c>
      <c r="G137" s="255"/>
      <c r="H137" s="255"/>
      <c r="I137" s="255"/>
      <c r="J137" s="172" t="s">
        <v>18</v>
      </c>
      <c r="K137" s="160"/>
      <c r="L137" s="243"/>
      <c r="M137" s="256"/>
      <c r="N137" s="257">
        <f t="shared" si="15"/>
        <v>0</v>
      </c>
      <c r="O137" s="256"/>
      <c r="P137" s="256"/>
      <c r="Q137" s="256"/>
      <c r="R137" s="32"/>
      <c r="T137" s="161" t="s">
        <v>18</v>
      </c>
      <c r="U137" s="173" t="s">
        <v>43</v>
      </c>
      <c r="V137" s="31"/>
      <c r="W137" s="31"/>
      <c r="X137" s="31"/>
      <c r="Y137" s="31"/>
      <c r="Z137" s="31"/>
      <c r="AA137" s="70"/>
      <c r="AT137" s="13" t="s">
        <v>528</v>
      </c>
      <c r="AU137" s="13" t="s">
        <v>83</v>
      </c>
      <c r="AY137" s="13" t="s">
        <v>528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153</v>
      </c>
      <c r="BK137" s="164">
        <f>L137*K137</f>
        <v>0</v>
      </c>
    </row>
    <row r="138" spans="2:63" s="1" customFormat="1" ht="21.75" customHeight="1">
      <c r="B138" s="30"/>
      <c r="C138" s="170" t="s">
        <v>18</v>
      </c>
      <c r="D138" s="170" t="s">
        <v>175</v>
      </c>
      <c r="E138" s="171" t="s">
        <v>18</v>
      </c>
      <c r="F138" s="254" t="s">
        <v>18</v>
      </c>
      <c r="G138" s="255"/>
      <c r="H138" s="255"/>
      <c r="I138" s="255"/>
      <c r="J138" s="172" t="s">
        <v>18</v>
      </c>
      <c r="K138" s="160"/>
      <c r="L138" s="243"/>
      <c r="M138" s="256"/>
      <c r="N138" s="257">
        <f t="shared" si="15"/>
        <v>0</v>
      </c>
      <c r="O138" s="256"/>
      <c r="P138" s="256"/>
      <c r="Q138" s="256"/>
      <c r="R138" s="32"/>
      <c r="T138" s="161" t="s">
        <v>18</v>
      </c>
      <c r="U138" s="173" t="s">
        <v>43</v>
      </c>
      <c r="V138" s="31"/>
      <c r="W138" s="31"/>
      <c r="X138" s="31"/>
      <c r="Y138" s="31"/>
      <c r="Z138" s="31"/>
      <c r="AA138" s="70"/>
      <c r="AT138" s="13" t="s">
        <v>528</v>
      </c>
      <c r="AU138" s="13" t="s">
        <v>83</v>
      </c>
      <c r="AY138" s="13" t="s">
        <v>528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153</v>
      </c>
      <c r="BK138" s="164">
        <f>L138*K138</f>
        <v>0</v>
      </c>
    </row>
    <row r="139" spans="2:63" s="1" customFormat="1" ht="21.75" customHeight="1">
      <c r="B139" s="30"/>
      <c r="C139" s="170" t="s">
        <v>18</v>
      </c>
      <c r="D139" s="170" t="s">
        <v>175</v>
      </c>
      <c r="E139" s="171" t="s">
        <v>18</v>
      </c>
      <c r="F139" s="254" t="s">
        <v>18</v>
      </c>
      <c r="G139" s="255"/>
      <c r="H139" s="255"/>
      <c r="I139" s="255"/>
      <c r="J139" s="172" t="s">
        <v>18</v>
      </c>
      <c r="K139" s="160"/>
      <c r="L139" s="243"/>
      <c r="M139" s="256"/>
      <c r="N139" s="257">
        <f t="shared" si="15"/>
        <v>0</v>
      </c>
      <c r="O139" s="256"/>
      <c r="P139" s="256"/>
      <c r="Q139" s="256"/>
      <c r="R139" s="32"/>
      <c r="T139" s="161" t="s">
        <v>18</v>
      </c>
      <c r="U139" s="173" t="s">
        <v>43</v>
      </c>
      <c r="V139" s="31"/>
      <c r="W139" s="31"/>
      <c r="X139" s="31"/>
      <c r="Y139" s="31"/>
      <c r="Z139" s="31"/>
      <c r="AA139" s="70"/>
      <c r="AT139" s="13" t="s">
        <v>528</v>
      </c>
      <c r="AU139" s="13" t="s">
        <v>83</v>
      </c>
      <c r="AY139" s="13" t="s">
        <v>528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153</v>
      </c>
      <c r="BK139" s="164">
        <f>L139*K139</f>
        <v>0</v>
      </c>
    </row>
    <row r="140" spans="2:63" s="1" customFormat="1" ht="21.75" customHeight="1">
      <c r="B140" s="30"/>
      <c r="C140" s="170" t="s">
        <v>18</v>
      </c>
      <c r="D140" s="170" t="s">
        <v>175</v>
      </c>
      <c r="E140" s="171" t="s">
        <v>18</v>
      </c>
      <c r="F140" s="254" t="s">
        <v>18</v>
      </c>
      <c r="G140" s="255"/>
      <c r="H140" s="255"/>
      <c r="I140" s="255"/>
      <c r="J140" s="172" t="s">
        <v>18</v>
      </c>
      <c r="K140" s="160"/>
      <c r="L140" s="243"/>
      <c r="M140" s="256"/>
      <c r="N140" s="257">
        <f t="shared" si="15"/>
        <v>0</v>
      </c>
      <c r="O140" s="256"/>
      <c r="P140" s="256"/>
      <c r="Q140" s="256"/>
      <c r="R140" s="32"/>
      <c r="T140" s="161" t="s">
        <v>18</v>
      </c>
      <c r="U140" s="173" t="s">
        <v>43</v>
      </c>
      <c r="V140" s="31"/>
      <c r="W140" s="31"/>
      <c r="X140" s="31"/>
      <c r="Y140" s="31"/>
      <c r="Z140" s="31"/>
      <c r="AA140" s="70"/>
      <c r="AT140" s="13" t="s">
        <v>528</v>
      </c>
      <c r="AU140" s="13" t="s">
        <v>83</v>
      </c>
      <c r="AY140" s="13" t="s">
        <v>528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13" t="s">
        <v>153</v>
      </c>
      <c r="BK140" s="164">
        <f>L140*K140</f>
        <v>0</v>
      </c>
    </row>
    <row r="141" spans="2:63" s="1" customFormat="1" ht="21.75" customHeight="1">
      <c r="B141" s="30"/>
      <c r="C141" s="170" t="s">
        <v>18</v>
      </c>
      <c r="D141" s="170" t="s">
        <v>175</v>
      </c>
      <c r="E141" s="171" t="s">
        <v>18</v>
      </c>
      <c r="F141" s="254" t="s">
        <v>18</v>
      </c>
      <c r="G141" s="255"/>
      <c r="H141" s="255"/>
      <c r="I141" s="255"/>
      <c r="J141" s="172" t="s">
        <v>18</v>
      </c>
      <c r="K141" s="160"/>
      <c r="L141" s="243"/>
      <c r="M141" s="256"/>
      <c r="N141" s="257">
        <f t="shared" si="15"/>
        <v>0</v>
      </c>
      <c r="O141" s="256"/>
      <c r="P141" s="256"/>
      <c r="Q141" s="256"/>
      <c r="R141" s="32"/>
      <c r="T141" s="161" t="s">
        <v>18</v>
      </c>
      <c r="U141" s="173" t="s">
        <v>43</v>
      </c>
      <c r="V141" s="51"/>
      <c r="W141" s="51"/>
      <c r="X141" s="51"/>
      <c r="Y141" s="51"/>
      <c r="Z141" s="51"/>
      <c r="AA141" s="53"/>
      <c r="AT141" s="13" t="s">
        <v>528</v>
      </c>
      <c r="AU141" s="13" t="s">
        <v>83</v>
      </c>
      <c r="AY141" s="13" t="s">
        <v>528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153</v>
      </c>
      <c r="BK141" s="164">
        <f>L141*K141</f>
        <v>0</v>
      </c>
    </row>
    <row r="142" spans="2:18" s="1" customFormat="1" ht="6.75" customHeight="1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6"/>
    </row>
  </sheetData>
  <sheetProtection password="CC35" sheet="1" objects="1" scenarios="1" formatColumns="0" formatRows="0" sort="0" autoFilter="0"/>
  <mergeCells count="129">
    <mergeCell ref="N118:Q118"/>
    <mergeCell ref="N119:Q119"/>
    <mergeCell ref="N120:Q120"/>
    <mergeCell ref="N136:Q136"/>
    <mergeCell ref="H1:K1"/>
    <mergeCell ref="S2:AC2"/>
    <mergeCell ref="F135:I135"/>
    <mergeCell ref="L135:M135"/>
    <mergeCell ref="N135:Q135"/>
    <mergeCell ref="F131:I131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37:D142">
      <formula1>"K,M"</formula1>
    </dataValidation>
    <dataValidation type="list" allowBlank="1" showInputMessage="1" showErrorMessage="1" error="Povolené sú hodnoty základná, znížená, nulová." sqref="U137:U142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7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96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924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N100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ROUND((((SUM(BE100:BE107)+SUM(BE125:BE167))+SUM(BE169:BE173))),2)</f>
        <v>0</v>
      </c>
      <c r="I32" s="201"/>
      <c r="J32" s="201"/>
      <c r="K32" s="31"/>
      <c r="L32" s="31"/>
      <c r="M32" s="226">
        <f>ROUND(((ROUND((SUM(BE100:BE107)+SUM(BE125:BE167)),2)*F32)+SUM(BE169:BE173)*F32),2)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ROUND((((SUM(BF100:BF107)+SUM(BF125:BF167))+SUM(BF169:BF173))),2)</f>
        <v>0</v>
      </c>
      <c r="I33" s="201"/>
      <c r="J33" s="201"/>
      <c r="K33" s="31"/>
      <c r="L33" s="31"/>
      <c r="M33" s="226">
        <f>ROUND(((ROUND((SUM(BF100:BF107)+SUM(BF125:BF167)),2)*F33)+SUM(BF169:BF173)*F33),2)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ROUND((((SUM(BG100:BG107)+SUM(BG125:BG167))+SUM(BG169:BG173))),2)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ROUND((((SUM(BH100:BH107)+SUM(BH125:BH167))+SUM(BH169:BH173))),2)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ROUND((((SUM(BI100:BI107)+SUM(BI125:BI167))+SUM(BI169:BI173))),2)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05 - Kanalizačná prípojka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N125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131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N126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132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N127</f>
        <v>0</v>
      </c>
      <c r="O90" s="233"/>
      <c r="P90" s="233"/>
      <c r="Q90" s="233"/>
      <c r="R90" s="123"/>
    </row>
    <row r="91" spans="2:18" s="7" customFormat="1" ht="19.5" customHeight="1">
      <c r="B91" s="121"/>
      <c r="C91" s="122"/>
      <c r="D91" s="97" t="s">
        <v>925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N141</f>
        <v>0</v>
      </c>
      <c r="O91" s="233"/>
      <c r="P91" s="233"/>
      <c r="Q91" s="233"/>
      <c r="R91" s="123"/>
    </row>
    <row r="92" spans="2:18" s="7" customFormat="1" ht="19.5" customHeight="1">
      <c r="B92" s="121"/>
      <c r="C92" s="122"/>
      <c r="D92" s="97" t="s">
        <v>926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N143</f>
        <v>0</v>
      </c>
      <c r="O92" s="233"/>
      <c r="P92" s="233"/>
      <c r="Q92" s="233"/>
      <c r="R92" s="123"/>
    </row>
    <row r="93" spans="2:18" s="7" customFormat="1" ht="19.5" customHeight="1">
      <c r="B93" s="121"/>
      <c r="C93" s="122"/>
      <c r="D93" s="97" t="s">
        <v>927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N146</f>
        <v>0</v>
      </c>
      <c r="O93" s="233"/>
      <c r="P93" s="233"/>
      <c r="Q93" s="233"/>
      <c r="R93" s="123"/>
    </row>
    <row r="94" spans="2:18" s="7" customFormat="1" ht="19.5" customHeight="1">
      <c r="B94" s="121"/>
      <c r="C94" s="122"/>
      <c r="D94" s="97" t="s">
        <v>135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6">
        <f>N156</f>
        <v>0</v>
      </c>
      <c r="O94" s="233"/>
      <c r="P94" s="233"/>
      <c r="Q94" s="233"/>
      <c r="R94" s="123"/>
    </row>
    <row r="95" spans="2:18" s="7" customFormat="1" ht="19.5" customHeight="1">
      <c r="B95" s="121"/>
      <c r="C95" s="122"/>
      <c r="D95" s="97" t="s">
        <v>136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6">
        <f>N162</f>
        <v>0</v>
      </c>
      <c r="O95" s="233"/>
      <c r="P95" s="233"/>
      <c r="Q95" s="233"/>
      <c r="R95" s="123"/>
    </row>
    <row r="96" spans="2:18" s="6" customFormat="1" ht="24.75" customHeight="1">
      <c r="B96" s="117"/>
      <c r="C96" s="118"/>
      <c r="D96" s="119" t="s">
        <v>530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31">
        <f>N164</f>
        <v>0</v>
      </c>
      <c r="O96" s="232"/>
      <c r="P96" s="232"/>
      <c r="Q96" s="232"/>
      <c r="R96" s="120"/>
    </row>
    <row r="97" spans="2:18" s="7" customFormat="1" ht="19.5" customHeight="1">
      <c r="B97" s="121"/>
      <c r="C97" s="122"/>
      <c r="D97" s="97" t="s">
        <v>928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16">
        <f>N165</f>
        <v>0</v>
      </c>
      <c r="O97" s="233"/>
      <c r="P97" s="233"/>
      <c r="Q97" s="233"/>
      <c r="R97" s="123"/>
    </row>
    <row r="98" spans="2:18" s="6" customFormat="1" ht="21.75" customHeight="1">
      <c r="B98" s="117"/>
      <c r="C98" s="118"/>
      <c r="D98" s="119" t="s">
        <v>149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34">
        <f>N168</f>
        <v>0</v>
      </c>
      <c r="O98" s="232"/>
      <c r="P98" s="232"/>
      <c r="Q98" s="232"/>
      <c r="R98" s="120"/>
    </row>
    <row r="99" spans="2:18" s="1" customFormat="1" ht="21.75" customHeight="1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21" s="1" customFormat="1" ht="29.25" customHeight="1">
      <c r="B100" s="30"/>
      <c r="C100" s="116" t="s">
        <v>150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35">
        <f>ROUND(N101+N102+N103+N104+N105+N106,2)</f>
        <v>0</v>
      </c>
      <c r="O100" s="201"/>
      <c r="P100" s="201"/>
      <c r="Q100" s="201"/>
      <c r="R100" s="32"/>
      <c r="T100" s="124"/>
      <c r="U100" s="125" t="s">
        <v>40</v>
      </c>
    </row>
    <row r="101" spans="2:65" s="1" customFormat="1" ht="18" customHeight="1">
      <c r="B101" s="126"/>
      <c r="C101" s="127"/>
      <c r="D101" s="217" t="s">
        <v>151</v>
      </c>
      <c r="E101" s="236"/>
      <c r="F101" s="236"/>
      <c r="G101" s="236"/>
      <c r="H101" s="236"/>
      <c r="I101" s="127"/>
      <c r="J101" s="127"/>
      <c r="K101" s="127"/>
      <c r="L101" s="127"/>
      <c r="M101" s="127"/>
      <c r="N101" s="215">
        <f>ROUND(N88*T101,2)</f>
        <v>0</v>
      </c>
      <c r="O101" s="236"/>
      <c r="P101" s="236"/>
      <c r="Q101" s="236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152</v>
      </c>
      <c r="AZ101" s="132"/>
      <c r="BA101" s="132"/>
      <c r="BB101" s="132"/>
      <c r="BC101" s="132"/>
      <c r="BD101" s="132"/>
      <c r="BE101" s="134">
        <f aca="true" t="shared" si="0" ref="BE101:BE106">IF(U101="základná",N101,0)</f>
        <v>0</v>
      </c>
      <c r="BF101" s="134">
        <f aca="true" t="shared" si="1" ref="BF101:BF106">IF(U101="znížená",N101,0)</f>
        <v>0</v>
      </c>
      <c r="BG101" s="134">
        <f aca="true" t="shared" si="2" ref="BG101:BG106">IF(U101="zákl. prenesená",N101,0)</f>
        <v>0</v>
      </c>
      <c r="BH101" s="134">
        <f aca="true" t="shared" si="3" ref="BH101:BH106">IF(U101="zníž. prenesená",N101,0)</f>
        <v>0</v>
      </c>
      <c r="BI101" s="134">
        <f aca="true" t="shared" si="4" ref="BI101:BI106">IF(U101="nulová",N101,0)</f>
        <v>0</v>
      </c>
      <c r="BJ101" s="133" t="s">
        <v>153</v>
      </c>
      <c r="BK101" s="132"/>
      <c r="BL101" s="132"/>
      <c r="BM101" s="132"/>
    </row>
    <row r="102" spans="2:65" s="1" customFormat="1" ht="18" customHeight="1">
      <c r="B102" s="126"/>
      <c r="C102" s="127"/>
      <c r="D102" s="217" t="s">
        <v>154</v>
      </c>
      <c r="E102" s="236"/>
      <c r="F102" s="236"/>
      <c r="G102" s="236"/>
      <c r="H102" s="236"/>
      <c r="I102" s="127"/>
      <c r="J102" s="127"/>
      <c r="K102" s="127"/>
      <c r="L102" s="127"/>
      <c r="M102" s="127"/>
      <c r="N102" s="215">
        <f>ROUND(N88*T102,2)</f>
        <v>0</v>
      </c>
      <c r="O102" s="236"/>
      <c r="P102" s="236"/>
      <c r="Q102" s="236"/>
      <c r="R102" s="128"/>
      <c r="S102" s="129"/>
      <c r="T102" s="130"/>
      <c r="U102" s="131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152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153</v>
      </c>
      <c r="BK102" s="132"/>
      <c r="BL102" s="132"/>
      <c r="BM102" s="132"/>
    </row>
    <row r="103" spans="2:65" s="1" customFormat="1" ht="18" customHeight="1">
      <c r="B103" s="126"/>
      <c r="C103" s="127"/>
      <c r="D103" s="217" t="s">
        <v>155</v>
      </c>
      <c r="E103" s="236"/>
      <c r="F103" s="236"/>
      <c r="G103" s="236"/>
      <c r="H103" s="236"/>
      <c r="I103" s="127"/>
      <c r="J103" s="127"/>
      <c r="K103" s="127"/>
      <c r="L103" s="127"/>
      <c r="M103" s="127"/>
      <c r="N103" s="215">
        <f>ROUND(N88*T103,2)</f>
        <v>0</v>
      </c>
      <c r="O103" s="236"/>
      <c r="P103" s="236"/>
      <c r="Q103" s="236"/>
      <c r="R103" s="128"/>
      <c r="S103" s="129"/>
      <c r="T103" s="130"/>
      <c r="U103" s="131" t="s">
        <v>43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3" t="s">
        <v>152</v>
      </c>
      <c r="AZ103" s="132"/>
      <c r="BA103" s="132"/>
      <c r="BB103" s="132"/>
      <c r="BC103" s="132"/>
      <c r="BD103" s="132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153</v>
      </c>
      <c r="BK103" s="132"/>
      <c r="BL103" s="132"/>
      <c r="BM103" s="132"/>
    </row>
    <row r="104" spans="2:65" s="1" customFormat="1" ht="18" customHeight="1">
      <c r="B104" s="126"/>
      <c r="C104" s="127"/>
      <c r="D104" s="217" t="s">
        <v>156</v>
      </c>
      <c r="E104" s="236"/>
      <c r="F104" s="236"/>
      <c r="G104" s="236"/>
      <c r="H104" s="236"/>
      <c r="I104" s="127"/>
      <c r="J104" s="127"/>
      <c r="K104" s="127"/>
      <c r="L104" s="127"/>
      <c r="M104" s="127"/>
      <c r="N104" s="215">
        <f>ROUND(N88*T104,2)</f>
        <v>0</v>
      </c>
      <c r="O104" s="236"/>
      <c r="P104" s="236"/>
      <c r="Q104" s="236"/>
      <c r="R104" s="128"/>
      <c r="S104" s="129"/>
      <c r="T104" s="130"/>
      <c r="U104" s="131" t="s">
        <v>43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3" t="s">
        <v>152</v>
      </c>
      <c r="AZ104" s="132"/>
      <c r="BA104" s="132"/>
      <c r="BB104" s="132"/>
      <c r="BC104" s="132"/>
      <c r="BD104" s="132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153</v>
      </c>
      <c r="BK104" s="132"/>
      <c r="BL104" s="132"/>
      <c r="BM104" s="132"/>
    </row>
    <row r="105" spans="2:65" s="1" customFormat="1" ht="18" customHeight="1">
      <c r="B105" s="126"/>
      <c r="C105" s="127"/>
      <c r="D105" s="217" t="s">
        <v>157</v>
      </c>
      <c r="E105" s="236"/>
      <c r="F105" s="236"/>
      <c r="G105" s="236"/>
      <c r="H105" s="236"/>
      <c r="I105" s="127"/>
      <c r="J105" s="127"/>
      <c r="K105" s="127"/>
      <c r="L105" s="127"/>
      <c r="M105" s="127"/>
      <c r="N105" s="215">
        <f>ROUND(N88*T105,2)</f>
        <v>0</v>
      </c>
      <c r="O105" s="236"/>
      <c r="P105" s="236"/>
      <c r="Q105" s="236"/>
      <c r="R105" s="128"/>
      <c r="S105" s="129"/>
      <c r="T105" s="130"/>
      <c r="U105" s="131" t="s">
        <v>43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3" t="s">
        <v>152</v>
      </c>
      <c r="AZ105" s="132"/>
      <c r="BA105" s="132"/>
      <c r="BB105" s="132"/>
      <c r="BC105" s="132"/>
      <c r="BD105" s="132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153</v>
      </c>
      <c r="BK105" s="132"/>
      <c r="BL105" s="132"/>
      <c r="BM105" s="132"/>
    </row>
    <row r="106" spans="2:65" s="1" customFormat="1" ht="18" customHeight="1">
      <c r="B106" s="126"/>
      <c r="C106" s="127"/>
      <c r="D106" s="135" t="s">
        <v>158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15">
        <f>ROUND(N88*T106,2)</f>
        <v>0</v>
      </c>
      <c r="O106" s="236"/>
      <c r="P106" s="236"/>
      <c r="Q106" s="236"/>
      <c r="R106" s="128"/>
      <c r="S106" s="129"/>
      <c r="T106" s="136"/>
      <c r="U106" s="137" t="s">
        <v>43</v>
      </c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3" t="s">
        <v>159</v>
      </c>
      <c r="AZ106" s="132"/>
      <c r="BA106" s="132"/>
      <c r="BB106" s="132"/>
      <c r="BC106" s="132"/>
      <c r="BD106" s="132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153</v>
      </c>
      <c r="BK106" s="132"/>
      <c r="BL106" s="132"/>
      <c r="BM106" s="132"/>
    </row>
    <row r="107" spans="2:18" s="1" customFormat="1" ht="13.5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29.25" customHeight="1">
      <c r="B108" s="30"/>
      <c r="C108" s="108" t="s">
        <v>120</v>
      </c>
      <c r="D108" s="109"/>
      <c r="E108" s="109"/>
      <c r="F108" s="109"/>
      <c r="G108" s="109"/>
      <c r="H108" s="109"/>
      <c r="I108" s="109"/>
      <c r="J108" s="109"/>
      <c r="K108" s="109"/>
      <c r="L108" s="218">
        <f>ROUND(SUM(N88+N100),2)</f>
        <v>0</v>
      </c>
      <c r="M108" s="230"/>
      <c r="N108" s="230"/>
      <c r="O108" s="230"/>
      <c r="P108" s="230"/>
      <c r="Q108" s="230"/>
      <c r="R108" s="32"/>
    </row>
    <row r="109" spans="2:18" s="1" customFormat="1" ht="6.75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</row>
    <row r="113" spans="2:18" s="1" customFormat="1" ht="6.75" customHeight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</row>
    <row r="114" spans="2:18" s="1" customFormat="1" ht="36.75" customHeight="1">
      <c r="B114" s="30"/>
      <c r="C114" s="182" t="s">
        <v>160</v>
      </c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32"/>
    </row>
    <row r="115" spans="2:18" s="1" customFormat="1" ht="6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18" s="1" customFormat="1" ht="30" customHeight="1">
      <c r="B116" s="30"/>
      <c r="C116" s="25" t="s">
        <v>15</v>
      </c>
      <c r="D116" s="31"/>
      <c r="E116" s="31"/>
      <c r="F116" s="222" t="str">
        <f>F6</f>
        <v>Trhovisko a polyfunkčný objekt v Močenku</v>
      </c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31"/>
      <c r="R116" s="32"/>
    </row>
    <row r="117" spans="2:18" s="1" customFormat="1" ht="36.75" customHeight="1">
      <c r="B117" s="30"/>
      <c r="C117" s="64" t="s">
        <v>123</v>
      </c>
      <c r="D117" s="31"/>
      <c r="E117" s="31"/>
      <c r="F117" s="202" t="str">
        <f>F7</f>
        <v>05 - Kanalizačná prípojka</v>
      </c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8" customHeight="1">
      <c r="B119" s="30"/>
      <c r="C119" s="25" t="s">
        <v>20</v>
      </c>
      <c r="D119" s="31"/>
      <c r="E119" s="31"/>
      <c r="F119" s="23" t="str">
        <f>F9</f>
        <v>Močenok</v>
      </c>
      <c r="G119" s="31"/>
      <c r="H119" s="31"/>
      <c r="I119" s="31"/>
      <c r="J119" s="31"/>
      <c r="K119" s="25" t="s">
        <v>22</v>
      </c>
      <c r="L119" s="31"/>
      <c r="M119" s="228" t="str">
        <f>IF(O9="","",O9)</f>
        <v>17. 6. 2016</v>
      </c>
      <c r="N119" s="201"/>
      <c r="O119" s="201"/>
      <c r="P119" s="201"/>
      <c r="Q119" s="31"/>
      <c r="R119" s="32"/>
    </row>
    <row r="120" spans="2:18" s="1" customFormat="1" ht="6.7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1" customFormat="1" ht="15">
      <c r="B121" s="30"/>
      <c r="C121" s="25" t="s">
        <v>24</v>
      </c>
      <c r="D121" s="31"/>
      <c r="E121" s="31"/>
      <c r="F121" s="23" t="str">
        <f>E12</f>
        <v>Obec Močenok</v>
      </c>
      <c r="G121" s="31"/>
      <c r="H121" s="31"/>
      <c r="I121" s="31"/>
      <c r="J121" s="31"/>
      <c r="K121" s="25" t="s">
        <v>30</v>
      </c>
      <c r="L121" s="31"/>
      <c r="M121" s="187" t="str">
        <f>E18</f>
        <v>Ing.Tomáš Lenčéš</v>
      </c>
      <c r="N121" s="201"/>
      <c r="O121" s="201"/>
      <c r="P121" s="201"/>
      <c r="Q121" s="201"/>
      <c r="R121" s="32"/>
    </row>
    <row r="122" spans="2:18" s="1" customFormat="1" ht="14.25" customHeight="1">
      <c r="B122" s="30"/>
      <c r="C122" s="25" t="s">
        <v>28</v>
      </c>
      <c r="D122" s="31"/>
      <c r="E122" s="31"/>
      <c r="F122" s="23" t="str">
        <f>IF(E15="","",E15)</f>
        <v>Vyplň údaj</v>
      </c>
      <c r="G122" s="31"/>
      <c r="H122" s="31"/>
      <c r="I122" s="31"/>
      <c r="J122" s="31"/>
      <c r="K122" s="25" t="s">
        <v>34</v>
      </c>
      <c r="L122" s="31"/>
      <c r="M122" s="187" t="str">
        <f>E21</f>
        <v>Ing.Silvia Gujberová</v>
      </c>
      <c r="N122" s="201"/>
      <c r="O122" s="201"/>
      <c r="P122" s="201"/>
      <c r="Q122" s="201"/>
      <c r="R122" s="32"/>
    </row>
    <row r="123" spans="2:18" s="1" customFormat="1" ht="9.7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27" s="8" customFormat="1" ht="29.25" customHeight="1">
      <c r="B124" s="138"/>
      <c r="C124" s="139" t="s">
        <v>161</v>
      </c>
      <c r="D124" s="140" t="s">
        <v>162</v>
      </c>
      <c r="E124" s="140" t="s">
        <v>58</v>
      </c>
      <c r="F124" s="237" t="s">
        <v>163</v>
      </c>
      <c r="G124" s="238"/>
      <c r="H124" s="238"/>
      <c r="I124" s="238"/>
      <c r="J124" s="140" t="s">
        <v>164</v>
      </c>
      <c r="K124" s="140" t="s">
        <v>165</v>
      </c>
      <c r="L124" s="239" t="s">
        <v>166</v>
      </c>
      <c r="M124" s="238"/>
      <c r="N124" s="237" t="s">
        <v>128</v>
      </c>
      <c r="O124" s="238"/>
      <c r="P124" s="238"/>
      <c r="Q124" s="240"/>
      <c r="R124" s="141"/>
      <c r="T124" s="72" t="s">
        <v>167</v>
      </c>
      <c r="U124" s="73" t="s">
        <v>40</v>
      </c>
      <c r="V124" s="73" t="s">
        <v>168</v>
      </c>
      <c r="W124" s="73" t="s">
        <v>169</v>
      </c>
      <c r="X124" s="73" t="s">
        <v>170</v>
      </c>
      <c r="Y124" s="73" t="s">
        <v>171</v>
      </c>
      <c r="Z124" s="73" t="s">
        <v>172</v>
      </c>
      <c r="AA124" s="74" t="s">
        <v>173</v>
      </c>
    </row>
    <row r="125" spans="2:63" s="1" customFormat="1" ht="29.25" customHeight="1">
      <c r="B125" s="30"/>
      <c r="C125" s="76" t="s">
        <v>125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45">
        <f>BK125</f>
        <v>0</v>
      </c>
      <c r="O125" s="246"/>
      <c r="P125" s="246"/>
      <c r="Q125" s="246"/>
      <c r="R125" s="32"/>
      <c r="T125" s="75"/>
      <c r="U125" s="46"/>
      <c r="V125" s="46"/>
      <c r="W125" s="142">
        <f>W126+W164+W168</f>
        <v>0</v>
      </c>
      <c r="X125" s="46"/>
      <c r="Y125" s="142">
        <f>Y126+Y164+Y168</f>
        <v>14.71096</v>
      </c>
      <c r="Z125" s="46"/>
      <c r="AA125" s="143">
        <f>AA126+AA164+AA168</f>
        <v>0</v>
      </c>
      <c r="AT125" s="13" t="s">
        <v>75</v>
      </c>
      <c r="AU125" s="13" t="s">
        <v>130</v>
      </c>
      <c r="BK125" s="144">
        <f>BK126+BK164+BK168</f>
        <v>0</v>
      </c>
    </row>
    <row r="126" spans="2:63" s="9" customFormat="1" ht="36.75" customHeight="1">
      <c r="B126" s="145"/>
      <c r="C126" s="146"/>
      <c r="D126" s="147" t="s">
        <v>131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234">
        <f>BK126</f>
        <v>0</v>
      </c>
      <c r="O126" s="247"/>
      <c r="P126" s="247"/>
      <c r="Q126" s="247"/>
      <c r="R126" s="148"/>
      <c r="T126" s="149"/>
      <c r="U126" s="146"/>
      <c r="V126" s="146"/>
      <c r="W126" s="150">
        <f>W127+W141+W143+W146+W156+W162</f>
        <v>0</v>
      </c>
      <c r="X126" s="146"/>
      <c r="Y126" s="150">
        <f>Y127+Y141+Y143+Y146+Y156+Y162</f>
        <v>14.70914</v>
      </c>
      <c r="Z126" s="146"/>
      <c r="AA126" s="151">
        <f>AA127+AA141+AA143+AA146+AA156+AA162</f>
        <v>0</v>
      </c>
      <c r="AR126" s="152" t="s">
        <v>83</v>
      </c>
      <c r="AT126" s="153" t="s">
        <v>75</v>
      </c>
      <c r="AU126" s="153" t="s">
        <v>76</v>
      </c>
      <c r="AY126" s="152" t="s">
        <v>174</v>
      </c>
      <c r="BK126" s="154">
        <f>BK127+BK141+BK143+BK146+BK156+BK162</f>
        <v>0</v>
      </c>
    </row>
    <row r="127" spans="2:63" s="9" customFormat="1" ht="19.5" customHeight="1">
      <c r="B127" s="145"/>
      <c r="C127" s="146"/>
      <c r="D127" s="155" t="s">
        <v>132</v>
      </c>
      <c r="E127" s="155"/>
      <c r="F127" s="155"/>
      <c r="G127" s="155"/>
      <c r="H127" s="155"/>
      <c r="I127" s="155"/>
      <c r="J127" s="155"/>
      <c r="K127" s="155"/>
      <c r="L127" s="155"/>
      <c r="M127" s="155"/>
      <c r="N127" s="252">
        <f>BK127</f>
        <v>0</v>
      </c>
      <c r="O127" s="253"/>
      <c r="P127" s="253"/>
      <c r="Q127" s="253"/>
      <c r="R127" s="148"/>
      <c r="T127" s="149"/>
      <c r="U127" s="146"/>
      <c r="V127" s="146"/>
      <c r="W127" s="150">
        <f>SUM(W128:W140)</f>
        <v>0</v>
      </c>
      <c r="X127" s="146"/>
      <c r="Y127" s="150">
        <f>SUM(Y128:Y140)</f>
        <v>9.378969999999999</v>
      </c>
      <c r="Z127" s="146"/>
      <c r="AA127" s="151">
        <f>SUM(AA128:AA140)</f>
        <v>0</v>
      </c>
      <c r="AR127" s="152" t="s">
        <v>83</v>
      </c>
      <c r="AT127" s="153" t="s">
        <v>75</v>
      </c>
      <c r="AU127" s="153" t="s">
        <v>83</v>
      </c>
      <c r="AY127" s="152" t="s">
        <v>174</v>
      </c>
      <c r="BK127" s="154">
        <f>SUM(BK128:BK140)</f>
        <v>0</v>
      </c>
    </row>
    <row r="128" spans="2:65" s="1" customFormat="1" ht="31.5" customHeight="1">
      <c r="B128" s="126"/>
      <c r="C128" s="156" t="s">
        <v>83</v>
      </c>
      <c r="D128" s="156" t="s">
        <v>175</v>
      </c>
      <c r="E128" s="157" t="s">
        <v>929</v>
      </c>
      <c r="F128" s="241" t="s">
        <v>930</v>
      </c>
      <c r="G128" s="242"/>
      <c r="H128" s="242"/>
      <c r="I128" s="242"/>
      <c r="J128" s="158" t="s">
        <v>206</v>
      </c>
      <c r="K128" s="159">
        <v>4.6</v>
      </c>
      <c r="L128" s="243">
        <v>0</v>
      </c>
      <c r="M128" s="242"/>
      <c r="N128" s="244">
        <f aca="true" t="shared" si="5" ref="N128:N140">ROUND(L128*K128,3)</f>
        <v>0</v>
      </c>
      <c r="O128" s="242"/>
      <c r="P128" s="242"/>
      <c r="Q128" s="242"/>
      <c r="R128" s="128"/>
      <c r="T128" s="161" t="s">
        <v>18</v>
      </c>
      <c r="U128" s="39" t="s">
        <v>43</v>
      </c>
      <c r="V128" s="31"/>
      <c r="W128" s="162">
        <f aca="true" t="shared" si="6" ref="W128:W140">V128*K128</f>
        <v>0</v>
      </c>
      <c r="X128" s="162">
        <v>0</v>
      </c>
      <c r="Y128" s="162">
        <f aca="true" t="shared" si="7" ref="Y128:Y140">X128*K128</f>
        <v>0</v>
      </c>
      <c r="Z128" s="162">
        <v>0</v>
      </c>
      <c r="AA128" s="163">
        <f aca="true" t="shared" si="8" ref="AA128:AA140">Z128*K128</f>
        <v>0</v>
      </c>
      <c r="AR128" s="13" t="s">
        <v>179</v>
      </c>
      <c r="AT128" s="13" t="s">
        <v>175</v>
      </c>
      <c r="AU128" s="13" t="s">
        <v>153</v>
      </c>
      <c r="AY128" s="13" t="s">
        <v>174</v>
      </c>
      <c r="BE128" s="101">
        <f aca="true" t="shared" si="9" ref="BE128:BE140">IF(U128="základná",N128,0)</f>
        <v>0</v>
      </c>
      <c r="BF128" s="101">
        <f aca="true" t="shared" si="10" ref="BF128:BF140">IF(U128="znížená",N128,0)</f>
        <v>0</v>
      </c>
      <c r="BG128" s="101">
        <f aca="true" t="shared" si="11" ref="BG128:BG140">IF(U128="zákl. prenesená",N128,0)</f>
        <v>0</v>
      </c>
      <c r="BH128" s="101">
        <f aca="true" t="shared" si="12" ref="BH128:BH140">IF(U128="zníž. prenesená",N128,0)</f>
        <v>0</v>
      </c>
      <c r="BI128" s="101">
        <f aca="true" t="shared" si="13" ref="BI128:BI140">IF(U128="nulová",N128,0)</f>
        <v>0</v>
      </c>
      <c r="BJ128" s="13" t="s">
        <v>153</v>
      </c>
      <c r="BK128" s="164">
        <f aca="true" t="shared" si="14" ref="BK128:BK140">ROUND(L128*K128,3)</f>
        <v>0</v>
      </c>
      <c r="BL128" s="13" t="s">
        <v>179</v>
      </c>
      <c r="BM128" s="13" t="s">
        <v>83</v>
      </c>
    </row>
    <row r="129" spans="2:65" s="1" customFormat="1" ht="22.5" customHeight="1">
      <c r="B129" s="126"/>
      <c r="C129" s="156" t="s">
        <v>153</v>
      </c>
      <c r="D129" s="156" t="s">
        <v>175</v>
      </c>
      <c r="E129" s="157" t="s">
        <v>185</v>
      </c>
      <c r="F129" s="241" t="s">
        <v>186</v>
      </c>
      <c r="G129" s="242"/>
      <c r="H129" s="242"/>
      <c r="I129" s="242"/>
      <c r="J129" s="158" t="s">
        <v>178</v>
      </c>
      <c r="K129" s="159">
        <v>13.9</v>
      </c>
      <c r="L129" s="243">
        <v>0</v>
      </c>
      <c r="M129" s="242"/>
      <c r="N129" s="244">
        <f t="shared" si="5"/>
        <v>0</v>
      </c>
      <c r="O129" s="242"/>
      <c r="P129" s="242"/>
      <c r="Q129" s="242"/>
      <c r="R129" s="128"/>
      <c r="T129" s="161" t="s">
        <v>18</v>
      </c>
      <c r="U129" s="39" t="s">
        <v>43</v>
      </c>
      <c r="V129" s="31"/>
      <c r="W129" s="162">
        <f t="shared" si="6"/>
        <v>0</v>
      </c>
      <c r="X129" s="162">
        <v>0</v>
      </c>
      <c r="Y129" s="162">
        <f t="shared" si="7"/>
        <v>0</v>
      </c>
      <c r="Z129" s="162">
        <v>0</v>
      </c>
      <c r="AA129" s="163">
        <f t="shared" si="8"/>
        <v>0</v>
      </c>
      <c r="AR129" s="13" t="s">
        <v>179</v>
      </c>
      <c r="AT129" s="13" t="s">
        <v>175</v>
      </c>
      <c r="AU129" s="13" t="s">
        <v>153</v>
      </c>
      <c r="AY129" s="13" t="s">
        <v>174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153</v>
      </c>
      <c r="BK129" s="164">
        <f t="shared" si="14"/>
        <v>0</v>
      </c>
      <c r="BL129" s="13" t="s">
        <v>179</v>
      </c>
      <c r="BM129" s="13" t="s">
        <v>153</v>
      </c>
    </row>
    <row r="130" spans="2:65" s="1" customFormat="1" ht="44.25" customHeight="1">
      <c r="B130" s="126"/>
      <c r="C130" s="156" t="s">
        <v>184</v>
      </c>
      <c r="D130" s="156" t="s">
        <v>175</v>
      </c>
      <c r="E130" s="157" t="s">
        <v>188</v>
      </c>
      <c r="F130" s="241" t="s">
        <v>931</v>
      </c>
      <c r="G130" s="242"/>
      <c r="H130" s="242"/>
      <c r="I130" s="242"/>
      <c r="J130" s="158" t="s">
        <v>178</v>
      </c>
      <c r="K130" s="159">
        <v>13.9</v>
      </c>
      <c r="L130" s="243">
        <v>0</v>
      </c>
      <c r="M130" s="242"/>
      <c r="N130" s="244">
        <f t="shared" si="5"/>
        <v>0</v>
      </c>
      <c r="O130" s="242"/>
      <c r="P130" s="242"/>
      <c r="Q130" s="242"/>
      <c r="R130" s="128"/>
      <c r="T130" s="161" t="s">
        <v>18</v>
      </c>
      <c r="U130" s="39" t="s">
        <v>43</v>
      </c>
      <c r="V130" s="31"/>
      <c r="W130" s="162">
        <f t="shared" si="6"/>
        <v>0</v>
      </c>
      <c r="X130" s="162">
        <v>0</v>
      </c>
      <c r="Y130" s="162">
        <f t="shared" si="7"/>
        <v>0</v>
      </c>
      <c r="Z130" s="162">
        <v>0</v>
      </c>
      <c r="AA130" s="163">
        <f t="shared" si="8"/>
        <v>0</v>
      </c>
      <c r="AR130" s="13" t="s">
        <v>179</v>
      </c>
      <c r="AT130" s="13" t="s">
        <v>175</v>
      </c>
      <c r="AU130" s="13" t="s">
        <v>153</v>
      </c>
      <c r="AY130" s="13" t="s">
        <v>174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153</v>
      </c>
      <c r="BK130" s="164">
        <f t="shared" si="14"/>
        <v>0</v>
      </c>
      <c r="BL130" s="13" t="s">
        <v>179</v>
      </c>
      <c r="BM130" s="13" t="s">
        <v>184</v>
      </c>
    </row>
    <row r="131" spans="2:65" s="1" customFormat="1" ht="31.5" customHeight="1">
      <c r="B131" s="126"/>
      <c r="C131" s="156" t="s">
        <v>179</v>
      </c>
      <c r="D131" s="156" t="s">
        <v>175</v>
      </c>
      <c r="E131" s="157" t="s">
        <v>932</v>
      </c>
      <c r="F131" s="241" t="s">
        <v>933</v>
      </c>
      <c r="G131" s="242"/>
      <c r="H131" s="242"/>
      <c r="I131" s="242"/>
      <c r="J131" s="158" t="s">
        <v>206</v>
      </c>
      <c r="K131" s="159">
        <v>27.8</v>
      </c>
      <c r="L131" s="243">
        <v>0</v>
      </c>
      <c r="M131" s="242"/>
      <c r="N131" s="244">
        <f t="shared" si="5"/>
        <v>0</v>
      </c>
      <c r="O131" s="242"/>
      <c r="P131" s="242"/>
      <c r="Q131" s="242"/>
      <c r="R131" s="128"/>
      <c r="T131" s="161" t="s">
        <v>18</v>
      </c>
      <c r="U131" s="39" t="s">
        <v>43</v>
      </c>
      <c r="V131" s="31"/>
      <c r="W131" s="162">
        <f t="shared" si="6"/>
        <v>0</v>
      </c>
      <c r="X131" s="162">
        <v>0.000970143884892086</v>
      </c>
      <c r="Y131" s="162">
        <f t="shared" si="7"/>
        <v>0.02696999999999999</v>
      </c>
      <c r="Z131" s="162">
        <v>0</v>
      </c>
      <c r="AA131" s="163">
        <f t="shared" si="8"/>
        <v>0</v>
      </c>
      <c r="AR131" s="13" t="s">
        <v>179</v>
      </c>
      <c r="AT131" s="13" t="s">
        <v>175</v>
      </c>
      <c r="AU131" s="13" t="s">
        <v>153</v>
      </c>
      <c r="AY131" s="13" t="s">
        <v>174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153</v>
      </c>
      <c r="BK131" s="164">
        <f t="shared" si="14"/>
        <v>0</v>
      </c>
      <c r="BL131" s="13" t="s">
        <v>179</v>
      </c>
      <c r="BM131" s="13" t="s">
        <v>179</v>
      </c>
    </row>
    <row r="132" spans="2:65" s="1" customFormat="1" ht="31.5" customHeight="1">
      <c r="B132" s="126"/>
      <c r="C132" s="156" t="s">
        <v>191</v>
      </c>
      <c r="D132" s="156" t="s">
        <v>175</v>
      </c>
      <c r="E132" s="157" t="s">
        <v>934</v>
      </c>
      <c r="F132" s="241" t="s">
        <v>935</v>
      </c>
      <c r="G132" s="242"/>
      <c r="H132" s="242"/>
      <c r="I132" s="242"/>
      <c r="J132" s="158" t="s">
        <v>206</v>
      </c>
      <c r="K132" s="159">
        <v>27.8</v>
      </c>
      <c r="L132" s="243">
        <v>0</v>
      </c>
      <c r="M132" s="242"/>
      <c r="N132" s="244">
        <f t="shared" si="5"/>
        <v>0</v>
      </c>
      <c r="O132" s="242"/>
      <c r="P132" s="242"/>
      <c r="Q132" s="242"/>
      <c r="R132" s="128"/>
      <c r="T132" s="161" t="s">
        <v>18</v>
      </c>
      <c r="U132" s="39" t="s">
        <v>43</v>
      </c>
      <c r="V132" s="31"/>
      <c r="W132" s="162">
        <f t="shared" si="6"/>
        <v>0</v>
      </c>
      <c r="X132" s="162">
        <v>0</v>
      </c>
      <c r="Y132" s="162">
        <f t="shared" si="7"/>
        <v>0</v>
      </c>
      <c r="Z132" s="162">
        <v>0</v>
      </c>
      <c r="AA132" s="163">
        <f t="shared" si="8"/>
        <v>0</v>
      </c>
      <c r="AR132" s="13" t="s">
        <v>179</v>
      </c>
      <c r="AT132" s="13" t="s">
        <v>175</v>
      </c>
      <c r="AU132" s="13" t="s">
        <v>153</v>
      </c>
      <c r="AY132" s="13" t="s">
        <v>174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153</v>
      </c>
      <c r="BK132" s="164">
        <f t="shared" si="14"/>
        <v>0</v>
      </c>
      <c r="BL132" s="13" t="s">
        <v>179</v>
      </c>
      <c r="BM132" s="13" t="s">
        <v>191</v>
      </c>
    </row>
    <row r="133" spans="2:65" s="1" customFormat="1" ht="31.5" customHeight="1">
      <c r="B133" s="126"/>
      <c r="C133" s="156" t="s">
        <v>195</v>
      </c>
      <c r="D133" s="156" t="s">
        <v>175</v>
      </c>
      <c r="E133" s="157" t="s">
        <v>936</v>
      </c>
      <c r="F133" s="241" t="s">
        <v>937</v>
      </c>
      <c r="G133" s="242"/>
      <c r="H133" s="242"/>
      <c r="I133" s="242"/>
      <c r="J133" s="158" t="s">
        <v>178</v>
      </c>
      <c r="K133" s="159">
        <v>7.68</v>
      </c>
      <c r="L133" s="243">
        <v>0</v>
      </c>
      <c r="M133" s="242"/>
      <c r="N133" s="244">
        <f t="shared" si="5"/>
        <v>0</v>
      </c>
      <c r="O133" s="242"/>
      <c r="P133" s="242"/>
      <c r="Q133" s="242"/>
      <c r="R133" s="128"/>
      <c r="T133" s="161" t="s">
        <v>18</v>
      </c>
      <c r="U133" s="39" t="s">
        <v>43</v>
      </c>
      <c r="V133" s="31"/>
      <c r="W133" s="162">
        <f t="shared" si="6"/>
        <v>0</v>
      </c>
      <c r="X133" s="162">
        <v>0</v>
      </c>
      <c r="Y133" s="162">
        <f t="shared" si="7"/>
        <v>0</v>
      </c>
      <c r="Z133" s="162">
        <v>0</v>
      </c>
      <c r="AA133" s="163">
        <f t="shared" si="8"/>
        <v>0</v>
      </c>
      <c r="AR133" s="13" t="s">
        <v>179</v>
      </c>
      <c r="AT133" s="13" t="s">
        <v>175</v>
      </c>
      <c r="AU133" s="13" t="s">
        <v>153</v>
      </c>
      <c r="AY133" s="13" t="s">
        <v>174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153</v>
      </c>
      <c r="BK133" s="164">
        <f t="shared" si="14"/>
        <v>0</v>
      </c>
      <c r="BL133" s="13" t="s">
        <v>179</v>
      </c>
      <c r="BM133" s="13" t="s">
        <v>195</v>
      </c>
    </row>
    <row r="134" spans="2:65" s="1" customFormat="1" ht="31.5" customHeight="1">
      <c r="B134" s="126"/>
      <c r="C134" s="156" t="s">
        <v>199</v>
      </c>
      <c r="D134" s="156" t="s">
        <v>175</v>
      </c>
      <c r="E134" s="157" t="s">
        <v>938</v>
      </c>
      <c r="F134" s="241" t="s">
        <v>939</v>
      </c>
      <c r="G134" s="242"/>
      <c r="H134" s="242"/>
      <c r="I134" s="242"/>
      <c r="J134" s="158" t="s">
        <v>178</v>
      </c>
      <c r="K134" s="159">
        <v>7.68</v>
      </c>
      <c r="L134" s="243">
        <v>0</v>
      </c>
      <c r="M134" s="242"/>
      <c r="N134" s="244">
        <f t="shared" si="5"/>
        <v>0</v>
      </c>
      <c r="O134" s="242"/>
      <c r="P134" s="242"/>
      <c r="Q134" s="242"/>
      <c r="R134" s="128"/>
      <c r="T134" s="161" t="s">
        <v>18</v>
      </c>
      <c r="U134" s="39" t="s">
        <v>43</v>
      </c>
      <c r="V134" s="31"/>
      <c r="W134" s="162">
        <f t="shared" si="6"/>
        <v>0</v>
      </c>
      <c r="X134" s="162">
        <v>0</v>
      </c>
      <c r="Y134" s="162">
        <f t="shared" si="7"/>
        <v>0</v>
      </c>
      <c r="Z134" s="162">
        <v>0</v>
      </c>
      <c r="AA134" s="163">
        <f t="shared" si="8"/>
        <v>0</v>
      </c>
      <c r="AR134" s="13" t="s">
        <v>179</v>
      </c>
      <c r="AT134" s="13" t="s">
        <v>175</v>
      </c>
      <c r="AU134" s="13" t="s">
        <v>153</v>
      </c>
      <c r="AY134" s="13" t="s">
        <v>174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153</v>
      </c>
      <c r="BK134" s="164">
        <f t="shared" si="14"/>
        <v>0</v>
      </c>
      <c r="BL134" s="13" t="s">
        <v>179</v>
      </c>
      <c r="BM134" s="13" t="s">
        <v>199</v>
      </c>
    </row>
    <row r="135" spans="2:65" s="1" customFormat="1" ht="22.5" customHeight="1">
      <c r="B135" s="126"/>
      <c r="C135" s="156" t="s">
        <v>203</v>
      </c>
      <c r="D135" s="156" t="s">
        <v>175</v>
      </c>
      <c r="E135" s="157" t="s">
        <v>940</v>
      </c>
      <c r="F135" s="241" t="s">
        <v>941</v>
      </c>
      <c r="G135" s="242"/>
      <c r="H135" s="242"/>
      <c r="I135" s="242"/>
      <c r="J135" s="158" t="s">
        <v>178</v>
      </c>
      <c r="K135" s="159">
        <v>7.68</v>
      </c>
      <c r="L135" s="243">
        <v>0</v>
      </c>
      <c r="M135" s="242"/>
      <c r="N135" s="244">
        <f t="shared" si="5"/>
        <v>0</v>
      </c>
      <c r="O135" s="242"/>
      <c r="P135" s="242"/>
      <c r="Q135" s="242"/>
      <c r="R135" s="128"/>
      <c r="T135" s="161" t="s">
        <v>18</v>
      </c>
      <c r="U135" s="39" t="s">
        <v>43</v>
      </c>
      <c r="V135" s="31"/>
      <c r="W135" s="162">
        <f t="shared" si="6"/>
        <v>0</v>
      </c>
      <c r="X135" s="162">
        <v>0</v>
      </c>
      <c r="Y135" s="162">
        <f t="shared" si="7"/>
        <v>0</v>
      </c>
      <c r="Z135" s="162">
        <v>0</v>
      </c>
      <c r="AA135" s="163">
        <f t="shared" si="8"/>
        <v>0</v>
      </c>
      <c r="AR135" s="13" t="s">
        <v>179</v>
      </c>
      <c r="AT135" s="13" t="s">
        <v>175</v>
      </c>
      <c r="AU135" s="13" t="s">
        <v>153</v>
      </c>
      <c r="AY135" s="13" t="s">
        <v>174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153</v>
      </c>
      <c r="BK135" s="164">
        <f t="shared" si="14"/>
        <v>0</v>
      </c>
      <c r="BL135" s="13" t="s">
        <v>179</v>
      </c>
      <c r="BM135" s="13" t="s">
        <v>203</v>
      </c>
    </row>
    <row r="136" spans="2:65" s="1" customFormat="1" ht="31.5" customHeight="1">
      <c r="B136" s="126"/>
      <c r="C136" s="156" t="s">
        <v>208</v>
      </c>
      <c r="D136" s="156" t="s">
        <v>175</v>
      </c>
      <c r="E136" s="157" t="s">
        <v>942</v>
      </c>
      <c r="F136" s="241" t="s">
        <v>943</v>
      </c>
      <c r="G136" s="242"/>
      <c r="H136" s="242"/>
      <c r="I136" s="242"/>
      <c r="J136" s="158" t="s">
        <v>214</v>
      </c>
      <c r="K136" s="159">
        <v>7.68</v>
      </c>
      <c r="L136" s="243">
        <v>0</v>
      </c>
      <c r="M136" s="242"/>
      <c r="N136" s="244">
        <f t="shared" si="5"/>
        <v>0</v>
      </c>
      <c r="O136" s="242"/>
      <c r="P136" s="242"/>
      <c r="Q136" s="242"/>
      <c r="R136" s="128"/>
      <c r="T136" s="161" t="s">
        <v>18</v>
      </c>
      <c r="U136" s="39" t="s">
        <v>43</v>
      </c>
      <c r="V136" s="31"/>
      <c r="W136" s="162">
        <f t="shared" si="6"/>
        <v>0</v>
      </c>
      <c r="X136" s="162">
        <v>0</v>
      </c>
      <c r="Y136" s="162">
        <f t="shared" si="7"/>
        <v>0</v>
      </c>
      <c r="Z136" s="162">
        <v>0</v>
      </c>
      <c r="AA136" s="163">
        <f t="shared" si="8"/>
        <v>0</v>
      </c>
      <c r="AR136" s="13" t="s">
        <v>179</v>
      </c>
      <c r="AT136" s="13" t="s">
        <v>175</v>
      </c>
      <c r="AU136" s="13" t="s">
        <v>153</v>
      </c>
      <c r="AY136" s="13" t="s">
        <v>174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153</v>
      </c>
      <c r="BK136" s="164">
        <f t="shared" si="14"/>
        <v>0</v>
      </c>
      <c r="BL136" s="13" t="s">
        <v>179</v>
      </c>
      <c r="BM136" s="13" t="s">
        <v>208</v>
      </c>
    </row>
    <row r="137" spans="2:65" s="1" customFormat="1" ht="44.25" customHeight="1">
      <c r="B137" s="126"/>
      <c r="C137" s="156" t="s">
        <v>109</v>
      </c>
      <c r="D137" s="156" t="s">
        <v>175</v>
      </c>
      <c r="E137" s="157" t="s">
        <v>944</v>
      </c>
      <c r="F137" s="241" t="s">
        <v>945</v>
      </c>
      <c r="G137" s="242"/>
      <c r="H137" s="242"/>
      <c r="I137" s="242"/>
      <c r="J137" s="158" t="s">
        <v>178</v>
      </c>
      <c r="K137" s="159">
        <v>6.22</v>
      </c>
      <c r="L137" s="243">
        <v>0</v>
      </c>
      <c r="M137" s="242"/>
      <c r="N137" s="244">
        <f t="shared" si="5"/>
        <v>0</v>
      </c>
      <c r="O137" s="242"/>
      <c r="P137" s="242"/>
      <c r="Q137" s="242"/>
      <c r="R137" s="128"/>
      <c r="T137" s="161" t="s">
        <v>18</v>
      </c>
      <c r="U137" s="39" t="s">
        <v>43</v>
      </c>
      <c r="V137" s="31"/>
      <c r="W137" s="162">
        <f t="shared" si="6"/>
        <v>0</v>
      </c>
      <c r="X137" s="162">
        <v>0</v>
      </c>
      <c r="Y137" s="162">
        <f t="shared" si="7"/>
        <v>0</v>
      </c>
      <c r="Z137" s="162">
        <v>0</v>
      </c>
      <c r="AA137" s="163">
        <f t="shared" si="8"/>
        <v>0</v>
      </c>
      <c r="AR137" s="13" t="s">
        <v>179</v>
      </c>
      <c r="AT137" s="13" t="s">
        <v>175</v>
      </c>
      <c r="AU137" s="13" t="s">
        <v>153</v>
      </c>
      <c r="AY137" s="13" t="s">
        <v>174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153</v>
      </c>
      <c r="BK137" s="164">
        <f t="shared" si="14"/>
        <v>0</v>
      </c>
      <c r="BL137" s="13" t="s">
        <v>179</v>
      </c>
      <c r="BM137" s="13" t="s">
        <v>109</v>
      </c>
    </row>
    <row r="138" spans="2:65" s="1" customFormat="1" ht="31.5" customHeight="1">
      <c r="B138" s="126"/>
      <c r="C138" s="156" t="s">
        <v>216</v>
      </c>
      <c r="D138" s="156" t="s">
        <v>175</v>
      </c>
      <c r="E138" s="157" t="s">
        <v>946</v>
      </c>
      <c r="F138" s="241" t="s">
        <v>947</v>
      </c>
      <c r="G138" s="242"/>
      <c r="H138" s="242"/>
      <c r="I138" s="242"/>
      <c r="J138" s="158" t="s">
        <v>178</v>
      </c>
      <c r="K138" s="159">
        <v>5.6</v>
      </c>
      <c r="L138" s="243">
        <v>0</v>
      </c>
      <c r="M138" s="242"/>
      <c r="N138" s="244">
        <f t="shared" si="5"/>
        <v>0</v>
      </c>
      <c r="O138" s="242"/>
      <c r="P138" s="242"/>
      <c r="Q138" s="242"/>
      <c r="R138" s="128"/>
      <c r="T138" s="161" t="s">
        <v>18</v>
      </c>
      <c r="U138" s="39" t="s">
        <v>43</v>
      </c>
      <c r="V138" s="31"/>
      <c r="W138" s="162">
        <f t="shared" si="6"/>
        <v>0</v>
      </c>
      <c r="X138" s="162">
        <v>0</v>
      </c>
      <c r="Y138" s="162">
        <f t="shared" si="7"/>
        <v>0</v>
      </c>
      <c r="Z138" s="162">
        <v>0</v>
      </c>
      <c r="AA138" s="163">
        <f t="shared" si="8"/>
        <v>0</v>
      </c>
      <c r="AR138" s="13" t="s">
        <v>179</v>
      </c>
      <c r="AT138" s="13" t="s">
        <v>175</v>
      </c>
      <c r="AU138" s="13" t="s">
        <v>153</v>
      </c>
      <c r="AY138" s="13" t="s">
        <v>174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153</v>
      </c>
      <c r="BK138" s="164">
        <f t="shared" si="14"/>
        <v>0</v>
      </c>
      <c r="BL138" s="13" t="s">
        <v>179</v>
      </c>
      <c r="BM138" s="13" t="s">
        <v>216</v>
      </c>
    </row>
    <row r="139" spans="2:65" s="1" customFormat="1" ht="22.5" customHeight="1">
      <c r="B139" s="126"/>
      <c r="C139" s="156" t="s">
        <v>220</v>
      </c>
      <c r="D139" s="156" t="s">
        <v>175</v>
      </c>
      <c r="E139" s="157" t="s">
        <v>948</v>
      </c>
      <c r="F139" s="241" t="s">
        <v>949</v>
      </c>
      <c r="G139" s="242"/>
      <c r="H139" s="242"/>
      <c r="I139" s="242"/>
      <c r="J139" s="158" t="s">
        <v>178</v>
      </c>
      <c r="K139" s="159">
        <v>5.6</v>
      </c>
      <c r="L139" s="243">
        <v>0</v>
      </c>
      <c r="M139" s="242"/>
      <c r="N139" s="244">
        <f t="shared" si="5"/>
        <v>0</v>
      </c>
      <c r="O139" s="242"/>
      <c r="P139" s="242"/>
      <c r="Q139" s="242"/>
      <c r="R139" s="128"/>
      <c r="T139" s="161" t="s">
        <v>18</v>
      </c>
      <c r="U139" s="39" t="s">
        <v>43</v>
      </c>
      <c r="V139" s="31"/>
      <c r="W139" s="162">
        <f t="shared" si="6"/>
        <v>0</v>
      </c>
      <c r="X139" s="162">
        <v>0</v>
      </c>
      <c r="Y139" s="162">
        <f t="shared" si="7"/>
        <v>0</v>
      </c>
      <c r="Z139" s="162">
        <v>0</v>
      </c>
      <c r="AA139" s="163">
        <f t="shared" si="8"/>
        <v>0</v>
      </c>
      <c r="AR139" s="13" t="s">
        <v>179</v>
      </c>
      <c r="AT139" s="13" t="s">
        <v>175</v>
      </c>
      <c r="AU139" s="13" t="s">
        <v>153</v>
      </c>
      <c r="AY139" s="13" t="s">
        <v>174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153</v>
      </c>
      <c r="BK139" s="164">
        <f t="shared" si="14"/>
        <v>0</v>
      </c>
      <c r="BL139" s="13" t="s">
        <v>179</v>
      </c>
      <c r="BM139" s="13" t="s">
        <v>220</v>
      </c>
    </row>
    <row r="140" spans="2:65" s="1" customFormat="1" ht="22.5" customHeight="1">
      <c r="B140" s="126"/>
      <c r="C140" s="165" t="s">
        <v>224</v>
      </c>
      <c r="D140" s="165" t="s">
        <v>242</v>
      </c>
      <c r="E140" s="166" t="s">
        <v>950</v>
      </c>
      <c r="F140" s="248" t="s">
        <v>951</v>
      </c>
      <c r="G140" s="249"/>
      <c r="H140" s="249"/>
      <c r="I140" s="249"/>
      <c r="J140" s="167" t="s">
        <v>178</v>
      </c>
      <c r="K140" s="168">
        <v>5.6</v>
      </c>
      <c r="L140" s="250">
        <v>0</v>
      </c>
      <c r="M140" s="249"/>
      <c r="N140" s="251">
        <f t="shared" si="5"/>
        <v>0</v>
      </c>
      <c r="O140" s="242"/>
      <c r="P140" s="242"/>
      <c r="Q140" s="242"/>
      <c r="R140" s="128"/>
      <c r="T140" s="161" t="s">
        <v>18</v>
      </c>
      <c r="U140" s="39" t="s">
        <v>43</v>
      </c>
      <c r="V140" s="31"/>
      <c r="W140" s="162">
        <f t="shared" si="6"/>
        <v>0</v>
      </c>
      <c r="X140" s="162">
        <v>1.67</v>
      </c>
      <c r="Y140" s="162">
        <f t="shared" si="7"/>
        <v>9.351999999999999</v>
      </c>
      <c r="Z140" s="162">
        <v>0</v>
      </c>
      <c r="AA140" s="163">
        <f t="shared" si="8"/>
        <v>0</v>
      </c>
      <c r="AR140" s="13" t="s">
        <v>203</v>
      </c>
      <c r="AT140" s="13" t="s">
        <v>242</v>
      </c>
      <c r="AU140" s="13" t="s">
        <v>153</v>
      </c>
      <c r="AY140" s="13" t="s">
        <v>174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153</v>
      </c>
      <c r="BK140" s="164">
        <f t="shared" si="14"/>
        <v>0</v>
      </c>
      <c r="BL140" s="13" t="s">
        <v>179</v>
      </c>
      <c r="BM140" s="13" t="s">
        <v>224</v>
      </c>
    </row>
    <row r="141" spans="2:63" s="9" customFormat="1" ht="29.25" customHeight="1">
      <c r="B141" s="145"/>
      <c r="C141" s="146"/>
      <c r="D141" s="155" t="s">
        <v>925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259">
        <f>BK141</f>
        <v>0</v>
      </c>
      <c r="O141" s="260"/>
      <c r="P141" s="260"/>
      <c r="Q141" s="260"/>
      <c r="R141" s="148"/>
      <c r="T141" s="149"/>
      <c r="U141" s="146"/>
      <c r="V141" s="146"/>
      <c r="W141" s="150">
        <f>W142</f>
        <v>0</v>
      </c>
      <c r="X141" s="146"/>
      <c r="Y141" s="150">
        <f>Y142</f>
        <v>3.9327999999999985</v>
      </c>
      <c r="Z141" s="146"/>
      <c r="AA141" s="151">
        <f>AA142</f>
        <v>0</v>
      </c>
      <c r="AR141" s="152" t="s">
        <v>83</v>
      </c>
      <c r="AT141" s="153" t="s">
        <v>75</v>
      </c>
      <c r="AU141" s="153" t="s">
        <v>83</v>
      </c>
      <c r="AY141" s="152" t="s">
        <v>174</v>
      </c>
      <c r="BK141" s="154">
        <f>BK142</f>
        <v>0</v>
      </c>
    </row>
    <row r="142" spans="2:65" s="1" customFormat="1" ht="44.25" customHeight="1">
      <c r="B142" s="126"/>
      <c r="C142" s="156" t="s">
        <v>228</v>
      </c>
      <c r="D142" s="156" t="s">
        <v>175</v>
      </c>
      <c r="E142" s="157" t="s">
        <v>952</v>
      </c>
      <c r="F142" s="241" t="s">
        <v>953</v>
      </c>
      <c r="G142" s="242"/>
      <c r="H142" s="242"/>
      <c r="I142" s="242"/>
      <c r="J142" s="158" t="s">
        <v>178</v>
      </c>
      <c r="K142" s="159">
        <v>2.08</v>
      </c>
      <c r="L142" s="243">
        <v>0</v>
      </c>
      <c r="M142" s="242"/>
      <c r="N142" s="244">
        <f>ROUND(L142*K142,3)</f>
        <v>0</v>
      </c>
      <c r="O142" s="242"/>
      <c r="P142" s="242"/>
      <c r="Q142" s="242"/>
      <c r="R142" s="128"/>
      <c r="T142" s="161" t="s">
        <v>18</v>
      </c>
      <c r="U142" s="39" t="s">
        <v>43</v>
      </c>
      <c r="V142" s="31"/>
      <c r="W142" s="162">
        <f>V142*K142</f>
        <v>0</v>
      </c>
      <c r="X142" s="162">
        <v>1.89076923076923</v>
      </c>
      <c r="Y142" s="162">
        <f>X142*K142</f>
        <v>3.9327999999999985</v>
      </c>
      <c r="Z142" s="162">
        <v>0</v>
      </c>
      <c r="AA142" s="163">
        <f>Z142*K142</f>
        <v>0</v>
      </c>
      <c r="AR142" s="13" t="s">
        <v>179</v>
      </c>
      <c r="AT142" s="13" t="s">
        <v>175</v>
      </c>
      <c r="AU142" s="13" t="s">
        <v>153</v>
      </c>
      <c r="AY142" s="13" t="s">
        <v>174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153</v>
      </c>
      <c r="BK142" s="164">
        <f>ROUND(L142*K142,3)</f>
        <v>0</v>
      </c>
      <c r="BL142" s="13" t="s">
        <v>179</v>
      </c>
      <c r="BM142" s="13" t="s">
        <v>228</v>
      </c>
    </row>
    <row r="143" spans="2:63" s="9" customFormat="1" ht="29.25" customHeight="1">
      <c r="B143" s="145"/>
      <c r="C143" s="146"/>
      <c r="D143" s="155" t="s">
        <v>926</v>
      </c>
      <c r="E143" s="155"/>
      <c r="F143" s="155"/>
      <c r="G143" s="155"/>
      <c r="H143" s="155"/>
      <c r="I143" s="155"/>
      <c r="J143" s="155"/>
      <c r="K143" s="155"/>
      <c r="L143" s="155"/>
      <c r="M143" s="155"/>
      <c r="N143" s="259">
        <f>BK143</f>
        <v>0</v>
      </c>
      <c r="O143" s="260"/>
      <c r="P143" s="260"/>
      <c r="Q143" s="260"/>
      <c r="R143" s="148"/>
      <c r="T143" s="149"/>
      <c r="U143" s="146"/>
      <c r="V143" s="146"/>
      <c r="W143" s="150">
        <f>SUM(W144:W145)</f>
        <v>0</v>
      </c>
      <c r="X143" s="146"/>
      <c r="Y143" s="150">
        <f>SUM(Y144:Y145)</f>
        <v>1.3628800000000019</v>
      </c>
      <c r="Z143" s="146"/>
      <c r="AA143" s="151">
        <f>SUM(AA144:AA145)</f>
        <v>0</v>
      </c>
      <c r="AR143" s="152" t="s">
        <v>83</v>
      </c>
      <c r="AT143" s="153" t="s">
        <v>75</v>
      </c>
      <c r="AU143" s="153" t="s">
        <v>83</v>
      </c>
      <c r="AY143" s="152" t="s">
        <v>174</v>
      </c>
      <c r="BK143" s="154">
        <f>SUM(BK144:BK145)</f>
        <v>0</v>
      </c>
    </row>
    <row r="144" spans="2:65" s="1" customFormat="1" ht="22.5" customHeight="1">
      <c r="B144" s="126"/>
      <c r="C144" s="156" t="s">
        <v>232</v>
      </c>
      <c r="D144" s="156" t="s">
        <v>175</v>
      </c>
      <c r="E144" s="157" t="s">
        <v>954</v>
      </c>
      <c r="F144" s="241" t="s">
        <v>955</v>
      </c>
      <c r="G144" s="242"/>
      <c r="H144" s="242"/>
      <c r="I144" s="242"/>
      <c r="J144" s="158" t="s">
        <v>206</v>
      </c>
      <c r="K144" s="159">
        <v>1</v>
      </c>
      <c r="L144" s="243">
        <v>0</v>
      </c>
      <c r="M144" s="242"/>
      <c r="N144" s="244">
        <f>ROUND(L144*K144,3)</f>
        <v>0</v>
      </c>
      <c r="O144" s="242"/>
      <c r="P144" s="242"/>
      <c r="Q144" s="242"/>
      <c r="R144" s="128"/>
      <c r="T144" s="161" t="s">
        <v>18</v>
      </c>
      <c r="U144" s="39" t="s">
        <v>43</v>
      </c>
      <c r="V144" s="31"/>
      <c r="W144" s="162">
        <f>V144*K144</f>
        <v>0</v>
      </c>
      <c r="X144" s="162">
        <v>0.32379</v>
      </c>
      <c r="Y144" s="162">
        <f>X144*K144</f>
        <v>0.32379</v>
      </c>
      <c r="Z144" s="162">
        <v>0</v>
      </c>
      <c r="AA144" s="163">
        <f>Z144*K144</f>
        <v>0</v>
      </c>
      <c r="AR144" s="13" t="s">
        <v>179</v>
      </c>
      <c r="AT144" s="13" t="s">
        <v>175</v>
      </c>
      <c r="AU144" s="13" t="s">
        <v>153</v>
      </c>
      <c r="AY144" s="13" t="s">
        <v>174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153</v>
      </c>
      <c r="BK144" s="164">
        <f>ROUND(L144*K144,3)</f>
        <v>0</v>
      </c>
      <c r="BL144" s="13" t="s">
        <v>179</v>
      </c>
      <c r="BM144" s="13" t="s">
        <v>232</v>
      </c>
    </row>
    <row r="145" spans="2:65" s="1" customFormat="1" ht="31.5" customHeight="1">
      <c r="B145" s="126"/>
      <c r="C145" s="156" t="s">
        <v>237</v>
      </c>
      <c r="D145" s="156" t="s">
        <v>175</v>
      </c>
      <c r="E145" s="157" t="s">
        <v>956</v>
      </c>
      <c r="F145" s="241" t="s">
        <v>957</v>
      </c>
      <c r="G145" s="242"/>
      <c r="H145" s="242"/>
      <c r="I145" s="242"/>
      <c r="J145" s="158" t="s">
        <v>206</v>
      </c>
      <c r="K145" s="159">
        <v>4.6</v>
      </c>
      <c r="L145" s="243">
        <v>0</v>
      </c>
      <c r="M145" s="242"/>
      <c r="N145" s="244">
        <f>ROUND(L145*K145,3)</f>
        <v>0</v>
      </c>
      <c r="O145" s="242"/>
      <c r="P145" s="242"/>
      <c r="Q145" s="242"/>
      <c r="R145" s="128"/>
      <c r="T145" s="161" t="s">
        <v>18</v>
      </c>
      <c r="U145" s="39" t="s">
        <v>43</v>
      </c>
      <c r="V145" s="31"/>
      <c r="W145" s="162">
        <f>V145*K145</f>
        <v>0</v>
      </c>
      <c r="X145" s="162">
        <v>0.225889130434783</v>
      </c>
      <c r="Y145" s="162">
        <f>X145*K145</f>
        <v>1.0390900000000018</v>
      </c>
      <c r="Z145" s="162">
        <v>0</v>
      </c>
      <c r="AA145" s="163">
        <f>Z145*K145</f>
        <v>0</v>
      </c>
      <c r="AR145" s="13" t="s">
        <v>179</v>
      </c>
      <c r="AT145" s="13" t="s">
        <v>175</v>
      </c>
      <c r="AU145" s="13" t="s">
        <v>153</v>
      </c>
      <c r="AY145" s="13" t="s">
        <v>174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153</v>
      </c>
      <c r="BK145" s="164">
        <f>ROUND(L145*K145,3)</f>
        <v>0</v>
      </c>
      <c r="BL145" s="13" t="s">
        <v>179</v>
      </c>
      <c r="BM145" s="13" t="s">
        <v>237</v>
      </c>
    </row>
    <row r="146" spans="2:63" s="9" customFormat="1" ht="29.25" customHeight="1">
      <c r="B146" s="145"/>
      <c r="C146" s="146"/>
      <c r="D146" s="155" t="s">
        <v>927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259">
        <f>BK146</f>
        <v>0</v>
      </c>
      <c r="O146" s="260"/>
      <c r="P146" s="260"/>
      <c r="Q146" s="260"/>
      <c r="R146" s="148"/>
      <c r="T146" s="149"/>
      <c r="U146" s="146"/>
      <c r="V146" s="146"/>
      <c r="W146" s="150">
        <f>SUM(W147:W155)</f>
        <v>0</v>
      </c>
      <c r="X146" s="146"/>
      <c r="Y146" s="150">
        <f>SUM(Y147:Y155)</f>
        <v>0.033749999999999995</v>
      </c>
      <c r="Z146" s="146"/>
      <c r="AA146" s="151">
        <f>SUM(AA147:AA155)</f>
        <v>0</v>
      </c>
      <c r="AR146" s="152" t="s">
        <v>83</v>
      </c>
      <c r="AT146" s="153" t="s">
        <v>75</v>
      </c>
      <c r="AU146" s="153" t="s">
        <v>83</v>
      </c>
      <c r="AY146" s="152" t="s">
        <v>174</v>
      </c>
      <c r="BK146" s="154">
        <f>SUM(BK147:BK155)</f>
        <v>0</v>
      </c>
    </row>
    <row r="147" spans="2:65" s="1" customFormat="1" ht="44.25" customHeight="1">
      <c r="B147" s="126"/>
      <c r="C147" s="156" t="s">
        <v>241</v>
      </c>
      <c r="D147" s="156" t="s">
        <v>175</v>
      </c>
      <c r="E147" s="157" t="s">
        <v>958</v>
      </c>
      <c r="F147" s="241" t="s">
        <v>959</v>
      </c>
      <c r="G147" s="242"/>
      <c r="H147" s="242"/>
      <c r="I147" s="242"/>
      <c r="J147" s="158" t="s">
        <v>350</v>
      </c>
      <c r="K147" s="159">
        <v>12.1</v>
      </c>
      <c r="L147" s="243">
        <v>0</v>
      </c>
      <c r="M147" s="242"/>
      <c r="N147" s="244">
        <f aca="true" t="shared" si="15" ref="N147:N155">ROUND(L147*K147,3)</f>
        <v>0</v>
      </c>
      <c r="O147" s="242"/>
      <c r="P147" s="242"/>
      <c r="Q147" s="242"/>
      <c r="R147" s="128"/>
      <c r="T147" s="161" t="s">
        <v>18</v>
      </c>
      <c r="U147" s="39" t="s">
        <v>43</v>
      </c>
      <c r="V147" s="31"/>
      <c r="W147" s="162">
        <f aca="true" t="shared" si="16" ref="W147:W155">V147*K147</f>
        <v>0</v>
      </c>
      <c r="X147" s="162">
        <v>5.78512396694215E-06</v>
      </c>
      <c r="Y147" s="162">
        <f aca="true" t="shared" si="17" ref="Y147:Y155">X147*K147</f>
        <v>7.000000000000002E-05</v>
      </c>
      <c r="Z147" s="162">
        <v>0</v>
      </c>
      <c r="AA147" s="163">
        <f aca="true" t="shared" si="18" ref="AA147:AA155">Z147*K147</f>
        <v>0</v>
      </c>
      <c r="AR147" s="13" t="s">
        <v>179</v>
      </c>
      <c r="AT147" s="13" t="s">
        <v>175</v>
      </c>
      <c r="AU147" s="13" t="s">
        <v>153</v>
      </c>
      <c r="AY147" s="13" t="s">
        <v>174</v>
      </c>
      <c r="BE147" s="101">
        <f aca="true" t="shared" si="19" ref="BE147:BE155">IF(U147="základná",N147,0)</f>
        <v>0</v>
      </c>
      <c r="BF147" s="101">
        <f aca="true" t="shared" si="20" ref="BF147:BF155">IF(U147="znížená",N147,0)</f>
        <v>0</v>
      </c>
      <c r="BG147" s="101">
        <f aca="true" t="shared" si="21" ref="BG147:BG155">IF(U147="zákl. prenesená",N147,0)</f>
        <v>0</v>
      </c>
      <c r="BH147" s="101">
        <f aca="true" t="shared" si="22" ref="BH147:BH155">IF(U147="zníž. prenesená",N147,0)</f>
        <v>0</v>
      </c>
      <c r="BI147" s="101">
        <f aca="true" t="shared" si="23" ref="BI147:BI155">IF(U147="nulová",N147,0)</f>
        <v>0</v>
      </c>
      <c r="BJ147" s="13" t="s">
        <v>153</v>
      </c>
      <c r="BK147" s="164">
        <f aca="true" t="shared" si="24" ref="BK147:BK155">ROUND(L147*K147,3)</f>
        <v>0</v>
      </c>
      <c r="BL147" s="13" t="s">
        <v>179</v>
      </c>
      <c r="BM147" s="13" t="s">
        <v>241</v>
      </c>
    </row>
    <row r="148" spans="2:65" s="1" customFormat="1" ht="31.5" customHeight="1">
      <c r="B148" s="126"/>
      <c r="C148" s="165" t="s">
        <v>246</v>
      </c>
      <c r="D148" s="165" t="s">
        <v>242</v>
      </c>
      <c r="E148" s="166" t="s">
        <v>960</v>
      </c>
      <c r="F148" s="248" t="s">
        <v>961</v>
      </c>
      <c r="G148" s="249"/>
      <c r="H148" s="249"/>
      <c r="I148" s="249"/>
      <c r="J148" s="167" t="s">
        <v>235</v>
      </c>
      <c r="K148" s="168">
        <v>9.1</v>
      </c>
      <c r="L148" s="250">
        <v>0</v>
      </c>
      <c r="M148" s="249"/>
      <c r="N148" s="251">
        <f t="shared" si="15"/>
        <v>0</v>
      </c>
      <c r="O148" s="242"/>
      <c r="P148" s="242"/>
      <c r="Q148" s="242"/>
      <c r="R148" s="128"/>
      <c r="T148" s="161" t="s">
        <v>18</v>
      </c>
      <c r="U148" s="39" t="s">
        <v>43</v>
      </c>
      <c r="V148" s="31"/>
      <c r="W148" s="162">
        <f t="shared" si="16"/>
        <v>0</v>
      </c>
      <c r="X148" s="162">
        <v>0.00198021978021978</v>
      </c>
      <c r="Y148" s="162">
        <f t="shared" si="17"/>
        <v>0.018019999999999998</v>
      </c>
      <c r="Z148" s="162">
        <v>0</v>
      </c>
      <c r="AA148" s="163">
        <f t="shared" si="18"/>
        <v>0</v>
      </c>
      <c r="AR148" s="13" t="s">
        <v>203</v>
      </c>
      <c r="AT148" s="13" t="s">
        <v>242</v>
      </c>
      <c r="AU148" s="13" t="s">
        <v>153</v>
      </c>
      <c r="AY148" s="13" t="s">
        <v>174</v>
      </c>
      <c r="BE148" s="101">
        <f t="shared" si="19"/>
        <v>0</v>
      </c>
      <c r="BF148" s="101">
        <f t="shared" si="20"/>
        <v>0</v>
      </c>
      <c r="BG148" s="101">
        <f t="shared" si="21"/>
        <v>0</v>
      </c>
      <c r="BH148" s="101">
        <f t="shared" si="22"/>
        <v>0</v>
      </c>
      <c r="BI148" s="101">
        <f t="shared" si="23"/>
        <v>0</v>
      </c>
      <c r="BJ148" s="13" t="s">
        <v>153</v>
      </c>
      <c r="BK148" s="164">
        <f t="shared" si="24"/>
        <v>0</v>
      </c>
      <c r="BL148" s="13" t="s">
        <v>179</v>
      </c>
      <c r="BM148" s="13" t="s">
        <v>246</v>
      </c>
    </row>
    <row r="149" spans="2:65" s="1" customFormat="1" ht="31.5" customHeight="1">
      <c r="B149" s="126"/>
      <c r="C149" s="165" t="s">
        <v>250</v>
      </c>
      <c r="D149" s="165" t="s">
        <v>242</v>
      </c>
      <c r="E149" s="166" t="s">
        <v>962</v>
      </c>
      <c r="F149" s="248" t="s">
        <v>963</v>
      </c>
      <c r="G149" s="249"/>
      <c r="H149" s="249"/>
      <c r="I149" s="249"/>
      <c r="J149" s="167" t="s">
        <v>235</v>
      </c>
      <c r="K149" s="168">
        <v>3</v>
      </c>
      <c r="L149" s="250">
        <v>0</v>
      </c>
      <c r="M149" s="249"/>
      <c r="N149" s="251">
        <f t="shared" si="15"/>
        <v>0</v>
      </c>
      <c r="O149" s="242"/>
      <c r="P149" s="242"/>
      <c r="Q149" s="242"/>
      <c r="R149" s="128"/>
      <c r="T149" s="161" t="s">
        <v>18</v>
      </c>
      <c r="U149" s="39" t="s">
        <v>43</v>
      </c>
      <c r="V149" s="31"/>
      <c r="W149" s="162">
        <f t="shared" si="16"/>
        <v>0</v>
      </c>
      <c r="X149" s="162">
        <v>0.00278</v>
      </c>
      <c r="Y149" s="162">
        <f t="shared" si="17"/>
        <v>0.00834</v>
      </c>
      <c r="Z149" s="162">
        <v>0</v>
      </c>
      <c r="AA149" s="163">
        <f t="shared" si="18"/>
        <v>0</v>
      </c>
      <c r="AR149" s="13" t="s">
        <v>203</v>
      </c>
      <c r="AT149" s="13" t="s">
        <v>242</v>
      </c>
      <c r="AU149" s="13" t="s">
        <v>153</v>
      </c>
      <c r="AY149" s="13" t="s">
        <v>174</v>
      </c>
      <c r="BE149" s="101">
        <f t="shared" si="19"/>
        <v>0</v>
      </c>
      <c r="BF149" s="101">
        <f t="shared" si="20"/>
        <v>0</v>
      </c>
      <c r="BG149" s="101">
        <f t="shared" si="21"/>
        <v>0</v>
      </c>
      <c r="BH149" s="101">
        <f t="shared" si="22"/>
        <v>0</v>
      </c>
      <c r="BI149" s="101">
        <f t="shared" si="23"/>
        <v>0</v>
      </c>
      <c r="BJ149" s="13" t="s">
        <v>153</v>
      </c>
      <c r="BK149" s="164">
        <f t="shared" si="24"/>
        <v>0</v>
      </c>
      <c r="BL149" s="13" t="s">
        <v>179</v>
      </c>
      <c r="BM149" s="13" t="s">
        <v>250</v>
      </c>
    </row>
    <row r="150" spans="2:65" s="1" customFormat="1" ht="31.5" customHeight="1">
      <c r="B150" s="126"/>
      <c r="C150" s="156" t="s">
        <v>8</v>
      </c>
      <c r="D150" s="156" t="s">
        <v>175</v>
      </c>
      <c r="E150" s="157" t="s">
        <v>964</v>
      </c>
      <c r="F150" s="241" t="s">
        <v>965</v>
      </c>
      <c r="G150" s="242"/>
      <c r="H150" s="242"/>
      <c r="I150" s="242"/>
      <c r="J150" s="158" t="s">
        <v>235</v>
      </c>
      <c r="K150" s="159">
        <v>2</v>
      </c>
      <c r="L150" s="243">
        <v>0</v>
      </c>
      <c r="M150" s="242"/>
      <c r="N150" s="244">
        <f t="shared" si="15"/>
        <v>0</v>
      </c>
      <c r="O150" s="242"/>
      <c r="P150" s="242"/>
      <c r="Q150" s="242"/>
      <c r="R150" s="128"/>
      <c r="T150" s="161" t="s">
        <v>18</v>
      </c>
      <c r="U150" s="39" t="s">
        <v>43</v>
      </c>
      <c r="V150" s="31"/>
      <c r="W150" s="162">
        <f t="shared" si="16"/>
        <v>0</v>
      </c>
      <c r="X150" s="162">
        <v>2E-05</v>
      </c>
      <c r="Y150" s="162">
        <f t="shared" si="17"/>
        <v>4E-05</v>
      </c>
      <c r="Z150" s="162">
        <v>0</v>
      </c>
      <c r="AA150" s="163">
        <f t="shared" si="18"/>
        <v>0</v>
      </c>
      <c r="AR150" s="13" t="s">
        <v>179</v>
      </c>
      <c r="AT150" s="13" t="s">
        <v>175</v>
      </c>
      <c r="AU150" s="13" t="s">
        <v>153</v>
      </c>
      <c r="AY150" s="13" t="s">
        <v>174</v>
      </c>
      <c r="BE150" s="101">
        <f t="shared" si="19"/>
        <v>0</v>
      </c>
      <c r="BF150" s="101">
        <f t="shared" si="20"/>
        <v>0</v>
      </c>
      <c r="BG150" s="101">
        <f t="shared" si="21"/>
        <v>0</v>
      </c>
      <c r="BH150" s="101">
        <f t="shared" si="22"/>
        <v>0</v>
      </c>
      <c r="BI150" s="101">
        <f t="shared" si="23"/>
        <v>0</v>
      </c>
      <c r="BJ150" s="13" t="s">
        <v>153</v>
      </c>
      <c r="BK150" s="164">
        <f t="shared" si="24"/>
        <v>0</v>
      </c>
      <c r="BL150" s="13" t="s">
        <v>179</v>
      </c>
      <c r="BM150" s="13" t="s">
        <v>8</v>
      </c>
    </row>
    <row r="151" spans="2:65" s="1" customFormat="1" ht="31.5" customHeight="1">
      <c r="B151" s="126"/>
      <c r="C151" s="165" t="s">
        <v>257</v>
      </c>
      <c r="D151" s="165" t="s">
        <v>242</v>
      </c>
      <c r="E151" s="166" t="s">
        <v>966</v>
      </c>
      <c r="F151" s="248" t="s">
        <v>967</v>
      </c>
      <c r="G151" s="249"/>
      <c r="H151" s="249"/>
      <c r="I151" s="249"/>
      <c r="J151" s="167" t="s">
        <v>235</v>
      </c>
      <c r="K151" s="168">
        <v>2</v>
      </c>
      <c r="L151" s="250">
        <v>0</v>
      </c>
      <c r="M151" s="249"/>
      <c r="N151" s="251">
        <f t="shared" si="15"/>
        <v>0</v>
      </c>
      <c r="O151" s="242"/>
      <c r="P151" s="242"/>
      <c r="Q151" s="242"/>
      <c r="R151" s="128"/>
      <c r="T151" s="161" t="s">
        <v>18</v>
      </c>
      <c r="U151" s="39" t="s">
        <v>43</v>
      </c>
      <c r="V151" s="31"/>
      <c r="W151" s="162">
        <f t="shared" si="16"/>
        <v>0</v>
      </c>
      <c r="X151" s="162">
        <v>0.00054</v>
      </c>
      <c r="Y151" s="162">
        <f t="shared" si="17"/>
        <v>0.00108</v>
      </c>
      <c r="Z151" s="162">
        <v>0</v>
      </c>
      <c r="AA151" s="163">
        <f t="shared" si="18"/>
        <v>0</v>
      </c>
      <c r="AR151" s="13" t="s">
        <v>203</v>
      </c>
      <c r="AT151" s="13" t="s">
        <v>242</v>
      </c>
      <c r="AU151" s="13" t="s">
        <v>153</v>
      </c>
      <c r="AY151" s="13" t="s">
        <v>174</v>
      </c>
      <c r="BE151" s="101">
        <f t="shared" si="19"/>
        <v>0</v>
      </c>
      <c r="BF151" s="101">
        <f t="shared" si="20"/>
        <v>0</v>
      </c>
      <c r="BG151" s="101">
        <f t="shared" si="21"/>
        <v>0</v>
      </c>
      <c r="BH151" s="101">
        <f t="shared" si="22"/>
        <v>0</v>
      </c>
      <c r="BI151" s="101">
        <f t="shared" si="23"/>
        <v>0</v>
      </c>
      <c r="BJ151" s="13" t="s">
        <v>153</v>
      </c>
      <c r="BK151" s="164">
        <f t="shared" si="24"/>
        <v>0</v>
      </c>
      <c r="BL151" s="13" t="s">
        <v>179</v>
      </c>
      <c r="BM151" s="13" t="s">
        <v>257</v>
      </c>
    </row>
    <row r="152" spans="2:65" s="1" customFormat="1" ht="22.5" customHeight="1">
      <c r="B152" s="126"/>
      <c r="C152" s="156" t="s">
        <v>261</v>
      </c>
      <c r="D152" s="156" t="s">
        <v>175</v>
      </c>
      <c r="E152" s="157" t="s">
        <v>968</v>
      </c>
      <c r="F152" s="241" t="s">
        <v>969</v>
      </c>
      <c r="G152" s="242"/>
      <c r="H152" s="242"/>
      <c r="I152" s="242"/>
      <c r="J152" s="158" t="s">
        <v>591</v>
      </c>
      <c r="K152" s="159">
        <v>1</v>
      </c>
      <c r="L152" s="243">
        <v>0</v>
      </c>
      <c r="M152" s="242"/>
      <c r="N152" s="244">
        <f t="shared" si="15"/>
        <v>0</v>
      </c>
      <c r="O152" s="242"/>
      <c r="P152" s="242"/>
      <c r="Q152" s="242"/>
      <c r="R152" s="128"/>
      <c r="T152" s="161" t="s">
        <v>18</v>
      </c>
      <c r="U152" s="39" t="s">
        <v>43</v>
      </c>
      <c r="V152" s="31"/>
      <c r="W152" s="162">
        <f t="shared" si="16"/>
        <v>0</v>
      </c>
      <c r="X152" s="162">
        <v>0.00017</v>
      </c>
      <c r="Y152" s="162">
        <f t="shared" si="17"/>
        <v>0.00017</v>
      </c>
      <c r="Z152" s="162">
        <v>0</v>
      </c>
      <c r="AA152" s="163">
        <f t="shared" si="18"/>
        <v>0</v>
      </c>
      <c r="AR152" s="13" t="s">
        <v>179</v>
      </c>
      <c r="AT152" s="13" t="s">
        <v>175</v>
      </c>
      <c r="AU152" s="13" t="s">
        <v>153</v>
      </c>
      <c r="AY152" s="13" t="s">
        <v>174</v>
      </c>
      <c r="BE152" s="101">
        <f t="shared" si="19"/>
        <v>0</v>
      </c>
      <c r="BF152" s="101">
        <f t="shared" si="20"/>
        <v>0</v>
      </c>
      <c r="BG152" s="101">
        <f t="shared" si="21"/>
        <v>0</v>
      </c>
      <c r="BH152" s="101">
        <f t="shared" si="22"/>
        <v>0</v>
      </c>
      <c r="BI152" s="101">
        <f t="shared" si="23"/>
        <v>0</v>
      </c>
      <c r="BJ152" s="13" t="s">
        <v>153</v>
      </c>
      <c r="BK152" s="164">
        <f t="shared" si="24"/>
        <v>0</v>
      </c>
      <c r="BL152" s="13" t="s">
        <v>179</v>
      </c>
      <c r="BM152" s="13" t="s">
        <v>261</v>
      </c>
    </row>
    <row r="153" spans="2:65" s="1" customFormat="1" ht="22.5" customHeight="1">
      <c r="B153" s="126"/>
      <c r="C153" s="156" t="s">
        <v>266</v>
      </c>
      <c r="D153" s="156" t="s">
        <v>175</v>
      </c>
      <c r="E153" s="157" t="s">
        <v>970</v>
      </c>
      <c r="F153" s="241" t="s">
        <v>971</v>
      </c>
      <c r="G153" s="242"/>
      <c r="H153" s="242"/>
      <c r="I153" s="242"/>
      <c r="J153" s="158" t="s">
        <v>350</v>
      </c>
      <c r="K153" s="159">
        <v>12.1</v>
      </c>
      <c r="L153" s="243">
        <v>0</v>
      </c>
      <c r="M153" s="242"/>
      <c r="N153" s="244">
        <f t="shared" si="15"/>
        <v>0</v>
      </c>
      <c r="O153" s="242"/>
      <c r="P153" s="242"/>
      <c r="Q153" s="242"/>
      <c r="R153" s="128"/>
      <c r="T153" s="161" t="s">
        <v>18</v>
      </c>
      <c r="U153" s="39" t="s">
        <v>43</v>
      </c>
      <c r="V153" s="31"/>
      <c r="W153" s="162">
        <f t="shared" si="16"/>
        <v>0</v>
      </c>
      <c r="X153" s="162">
        <v>0</v>
      </c>
      <c r="Y153" s="162">
        <f t="shared" si="17"/>
        <v>0</v>
      </c>
      <c r="Z153" s="162">
        <v>0</v>
      </c>
      <c r="AA153" s="163">
        <f t="shared" si="18"/>
        <v>0</v>
      </c>
      <c r="AR153" s="13" t="s">
        <v>179</v>
      </c>
      <c r="AT153" s="13" t="s">
        <v>175</v>
      </c>
      <c r="AU153" s="13" t="s">
        <v>153</v>
      </c>
      <c r="AY153" s="13" t="s">
        <v>174</v>
      </c>
      <c r="BE153" s="101">
        <f t="shared" si="19"/>
        <v>0</v>
      </c>
      <c r="BF153" s="101">
        <f t="shared" si="20"/>
        <v>0</v>
      </c>
      <c r="BG153" s="101">
        <f t="shared" si="21"/>
        <v>0</v>
      </c>
      <c r="BH153" s="101">
        <f t="shared" si="22"/>
        <v>0</v>
      </c>
      <c r="BI153" s="101">
        <f t="shared" si="23"/>
        <v>0</v>
      </c>
      <c r="BJ153" s="13" t="s">
        <v>153</v>
      </c>
      <c r="BK153" s="164">
        <f t="shared" si="24"/>
        <v>0</v>
      </c>
      <c r="BL153" s="13" t="s">
        <v>179</v>
      </c>
      <c r="BM153" s="13" t="s">
        <v>266</v>
      </c>
    </row>
    <row r="154" spans="2:65" s="1" customFormat="1" ht="22.5" customHeight="1">
      <c r="B154" s="126"/>
      <c r="C154" s="156" t="s">
        <v>270</v>
      </c>
      <c r="D154" s="156" t="s">
        <v>175</v>
      </c>
      <c r="E154" s="157" t="s">
        <v>972</v>
      </c>
      <c r="F154" s="241" t="s">
        <v>973</v>
      </c>
      <c r="G154" s="242"/>
      <c r="H154" s="242"/>
      <c r="I154" s="242"/>
      <c r="J154" s="158" t="s">
        <v>235</v>
      </c>
      <c r="K154" s="159">
        <v>1</v>
      </c>
      <c r="L154" s="243">
        <v>0</v>
      </c>
      <c r="M154" s="242"/>
      <c r="N154" s="244">
        <f t="shared" si="15"/>
        <v>0</v>
      </c>
      <c r="O154" s="242"/>
      <c r="P154" s="242"/>
      <c r="Q154" s="242"/>
      <c r="R154" s="128"/>
      <c r="T154" s="161" t="s">
        <v>18</v>
      </c>
      <c r="U154" s="39" t="s">
        <v>43</v>
      </c>
      <c r="V154" s="31"/>
      <c r="W154" s="162">
        <f t="shared" si="16"/>
        <v>0</v>
      </c>
      <c r="X154" s="162">
        <v>3E-05</v>
      </c>
      <c r="Y154" s="162">
        <f t="shared" si="17"/>
        <v>3E-05</v>
      </c>
      <c r="Z154" s="162">
        <v>0</v>
      </c>
      <c r="AA154" s="163">
        <f t="shared" si="18"/>
        <v>0</v>
      </c>
      <c r="AR154" s="13" t="s">
        <v>179</v>
      </c>
      <c r="AT154" s="13" t="s">
        <v>175</v>
      </c>
      <c r="AU154" s="13" t="s">
        <v>153</v>
      </c>
      <c r="AY154" s="13" t="s">
        <v>174</v>
      </c>
      <c r="BE154" s="101">
        <f t="shared" si="19"/>
        <v>0</v>
      </c>
      <c r="BF154" s="101">
        <f t="shared" si="20"/>
        <v>0</v>
      </c>
      <c r="BG154" s="101">
        <f t="shared" si="21"/>
        <v>0</v>
      </c>
      <c r="BH154" s="101">
        <f t="shared" si="22"/>
        <v>0</v>
      </c>
      <c r="BI154" s="101">
        <f t="shared" si="23"/>
        <v>0</v>
      </c>
      <c r="BJ154" s="13" t="s">
        <v>153</v>
      </c>
      <c r="BK154" s="164">
        <f t="shared" si="24"/>
        <v>0</v>
      </c>
      <c r="BL154" s="13" t="s">
        <v>179</v>
      </c>
      <c r="BM154" s="13" t="s">
        <v>270</v>
      </c>
    </row>
    <row r="155" spans="2:65" s="1" customFormat="1" ht="31.5" customHeight="1">
      <c r="B155" s="126"/>
      <c r="C155" s="165" t="s">
        <v>274</v>
      </c>
      <c r="D155" s="165" t="s">
        <v>242</v>
      </c>
      <c r="E155" s="166" t="s">
        <v>974</v>
      </c>
      <c r="F155" s="248" t="s">
        <v>975</v>
      </c>
      <c r="G155" s="249"/>
      <c r="H155" s="249"/>
      <c r="I155" s="249"/>
      <c r="J155" s="167" t="s">
        <v>235</v>
      </c>
      <c r="K155" s="168">
        <v>1</v>
      </c>
      <c r="L155" s="250">
        <v>0</v>
      </c>
      <c r="M155" s="249"/>
      <c r="N155" s="251">
        <f t="shared" si="15"/>
        <v>0</v>
      </c>
      <c r="O155" s="242"/>
      <c r="P155" s="242"/>
      <c r="Q155" s="242"/>
      <c r="R155" s="128"/>
      <c r="T155" s="161" t="s">
        <v>18</v>
      </c>
      <c r="U155" s="39" t="s">
        <v>43</v>
      </c>
      <c r="V155" s="31"/>
      <c r="W155" s="162">
        <f t="shared" si="16"/>
        <v>0</v>
      </c>
      <c r="X155" s="162">
        <v>0.006</v>
      </c>
      <c r="Y155" s="162">
        <f t="shared" si="17"/>
        <v>0.006</v>
      </c>
      <c r="Z155" s="162">
        <v>0</v>
      </c>
      <c r="AA155" s="163">
        <f t="shared" si="18"/>
        <v>0</v>
      </c>
      <c r="AR155" s="13" t="s">
        <v>203</v>
      </c>
      <c r="AT155" s="13" t="s">
        <v>242</v>
      </c>
      <c r="AU155" s="13" t="s">
        <v>153</v>
      </c>
      <c r="AY155" s="13" t="s">
        <v>174</v>
      </c>
      <c r="BE155" s="101">
        <f t="shared" si="19"/>
        <v>0</v>
      </c>
      <c r="BF155" s="101">
        <f t="shared" si="20"/>
        <v>0</v>
      </c>
      <c r="BG155" s="101">
        <f t="shared" si="21"/>
        <v>0</v>
      </c>
      <c r="BH155" s="101">
        <f t="shared" si="22"/>
        <v>0</v>
      </c>
      <c r="BI155" s="101">
        <f t="shared" si="23"/>
        <v>0</v>
      </c>
      <c r="BJ155" s="13" t="s">
        <v>153</v>
      </c>
      <c r="BK155" s="164">
        <f t="shared" si="24"/>
        <v>0</v>
      </c>
      <c r="BL155" s="13" t="s">
        <v>179</v>
      </c>
      <c r="BM155" s="13" t="s">
        <v>274</v>
      </c>
    </row>
    <row r="156" spans="2:63" s="9" customFormat="1" ht="29.25" customHeight="1">
      <c r="B156" s="145"/>
      <c r="C156" s="146"/>
      <c r="D156" s="155" t="s">
        <v>135</v>
      </c>
      <c r="E156" s="155"/>
      <c r="F156" s="155"/>
      <c r="G156" s="155"/>
      <c r="H156" s="155"/>
      <c r="I156" s="155"/>
      <c r="J156" s="155"/>
      <c r="K156" s="155"/>
      <c r="L156" s="155"/>
      <c r="M156" s="155"/>
      <c r="N156" s="259">
        <f>BK156</f>
        <v>0</v>
      </c>
      <c r="O156" s="260"/>
      <c r="P156" s="260"/>
      <c r="Q156" s="260"/>
      <c r="R156" s="148"/>
      <c r="T156" s="149"/>
      <c r="U156" s="146"/>
      <c r="V156" s="146"/>
      <c r="W156" s="150">
        <f>SUM(W157:W161)</f>
        <v>0</v>
      </c>
      <c r="X156" s="146"/>
      <c r="Y156" s="150">
        <f>SUM(Y157:Y161)</f>
        <v>0.0007399999999999985</v>
      </c>
      <c r="Z156" s="146"/>
      <c r="AA156" s="151">
        <f>SUM(AA157:AA161)</f>
        <v>0</v>
      </c>
      <c r="AR156" s="152" t="s">
        <v>83</v>
      </c>
      <c r="AT156" s="153" t="s">
        <v>75</v>
      </c>
      <c r="AU156" s="153" t="s">
        <v>83</v>
      </c>
      <c r="AY156" s="152" t="s">
        <v>174</v>
      </c>
      <c r="BK156" s="154">
        <f>SUM(BK157:BK161)</f>
        <v>0</v>
      </c>
    </row>
    <row r="157" spans="2:65" s="1" customFormat="1" ht="31.5" customHeight="1">
      <c r="B157" s="126"/>
      <c r="C157" s="156" t="s">
        <v>279</v>
      </c>
      <c r="D157" s="156" t="s">
        <v>175</v>
      </c>
      <c r="E157" s="157" t="s">
        <v>976</v>
      </c>
      <c r="F157" s="241" t="s">
        <v>977</v>
      </c>
      <c r="G157" s="242"/>
      <c r="H157" s="242"/>
      <c r="I157" s="242"/>
      <c r="J157" s="158" t="s">
        <v>350</v>
      </c>
      <c r="K157" s="159">
        <v>4.6</v>
      </c>
      <c r="L157" s="243">
        <v>0</v>
      </c>
      <c r="M157" s="242"/>
      <c r="N157" s="244">
        <f>ROUND(L157*K157,3)</f>
        <v>0</v>
      </c>
      <c r="O157" s="242"/>
      <c r="P157" s="242"/>
      <c r="Q157" s="242"/>
      <c r="R157" s="128"/>
      <c r="T157" s="161" t="s">
        <v>18</v>
      </c>
      <c r="U157" s="39" t="s">
        <v>43</v>
      </c>
      <c r="V157" s="31"/>
      <c r="W157" s="162">
        <f>V157*K157</f>
        <v>0</v>
      </c>
      <c r="X157" s="162">
        <v>0.000160869565217391</v>
      </c>
      <c r="Y157" s="162">
        <f>X157*K157</f>
        <v>0.0007399999999999985</v>
      </c>
      <c r="Z157" s="162">
        <v>0</v>
      </c>
      <c r="AA157" s="163">
        <f>Z157*K157</f>
        <v>0</v>
      </c>
      <c r="AR157" s="13" t="s">
        <v>179</v>
      </c>
      <c r="AT157" s="13" t="s">
        <v>175</v>
      </c>
      <c r="AU157" s="13" t="s">
        <v>153</v>
      </c>
      <c r="AY157" s="13" t="s">
        <v>174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13" t="s">
        <v>153</v>
      </c>
      <c r="BK157" s="164">
        <f>ROUND(L157*K157,3)</f>
        <v>0</v>
      </c>
      <c r="BL157" s="13" t="s">
        <v>179</v>
      </c>
      <c r="BM157" s="13" t="s">
        <v>279</v>
      </c>
    </row>
    <row r="158" spans="2:65" s="1" customFormat="1" ht="31.5" customHeight="1">
      <c r="B158" s="126"/>
      <c r="C158" s="156" t="s">
        <v>283</v>
      </c>
      <c r="D158" s="156" t="s">
        <v>175</v>
      </c>
      <c r="E158" s="157" t="s">
        <v>719</v>
      </c>
      <c r="F158" s="241" t="s">
        <v>720</v>
      </c>
      <c r="G158" s="242"/>
      <c r="H158" s="242"/>
      <c r="I158" s="242"/>
      <c r="J158" s="158" t="s">
        <v>214</v>
      </c>
      <c r="K158" s="159">
        <v>1.035</v>
      </c>
      <c r="L158" s="243">
        <v>0</v>
      </c>
      <c r="M158" s="242"/>
      <c r="N158" s="244">
        <f>ROUND(L158*K158,3)</f>
        <v>0</v>
      </c>
      <c r="O158" s="242"/>
      <c r="P158" s="242"/>
      <c r="Q158" s="242"/>
      <c r="R158" s="128"/>
      <c r="T158" s="161" t="s">
        <v>18</v>
      </c>
      <c r="U158" s="39" t="s">
        <v>43</v>
      </c>
      <c r="V158" s="31"/>
      <c r="W158" s="162">
        <f>V158*K158</f>
        <v>0</v>
      </c>
      <c r="X158" s="162">
        <v>0</v>
      </c>
      <c r="Y158" s="162">
        <f>X158*K158</f>
        <v>0</v>
      </c>
      <c r="Z158" s="162">
        <v>0</v>
      </c>
      <c r="AA158" s="163">
        <f>Z158*K158</f>
        <v>0</v>
      </c>
      <c r="AR158" s="13" t="s">
        <v>179</v>
      </c>
      <c r="AT158" s="13" t="s">
        <v>175</v>
      </c>
      <c r="AU158" s="13" t="s">
        <v>153</v>
      </c>
      <c r="AY158" s="13" t="s">
        <v>174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13" t="s">
        <v>153</v>
      </c>
      <c r="BK158" s="164">
        <f>ROUND(L158*K158,3)</f>
        <v>0</v>
      </c>
      <c r="BL158" s="13" t="s">
        <v>179</v>
      </c>
      <c r="BM158" s="13" t="s">
        <v>283</v>
      </c>
    </row>
    <row r="159" spans="2:65" s="1" customFormat="1" ht="31.5" customHeight="1">
      <c r="B159" s="126"/>
      <c r="C159" s="156" t="s">
        <v>287</v>
      </c>
      <c r="D159" s="156" t="s">
        <v>175</v>
      </c>
      <c r="E159" s="157" t="s">
        <v>721</v>
      </c>
      <c r="F159" s="241" t="s">
        <v>722</v>
      </c>
      <c r="G159" s="242"/>
      <c r="H159" s="242"/>
      <c r="I159" s="242"/>
      <c r="J159" s="158" t="s">
        <v>214</v>
      </c>
      <c r="K159" s="159">
        <v>10.35</v>
      </c>
      <c r="L159" s="243">
        <v>0</v>
      </c>
      <c r="M159" s="242"/>
      <c r="N159" s="244">
        <f>ROUND(L159*K159,3)</f>
        <v>0</v>
      </c>
      <c r="O159" s="242"/>
      <c r="P159" s="242"/>
      <c r="Q159" s="242"/>
      <c r="R159" s="128"/>
      <c r="T159" s="161" t="s">
        <v>18</v>
      </c>
      <c r="U159" s="39" t="s">
        <v>43</v>
      </c>
      <c r="V159" s="31"/>
      <c r="W159" s="162">
        <f>V159*K159</f>
        <v>0</v>
      </c>
      <c r="X159" s="162">
        <v>0</v>
      </c>
      <c r="Y159" s="162">
        <f>X159*K159</f>
        <v>0</v>
      </c>
      <c r="Z159" s="162">
        <v>0</v>
      </c>
      <c r="AA159" s="163">
        <f>Z159*K159</f>
        <v>0</v>
      </c>
      <c r="AR159" s="13" t="s">
        <v>179</v>
      </c>
      <c r="AT159" s="13" t="s">
        <v>175</v>
      </c>
      <c r="AU159" s="13" t="s">
        <v>153</v>
      </c>
      <c r="AY159" s="13" t="s">
        <v>174</v>
      </c>
      <c r="BE159" s="101">
        <f>IF(U159="základná",N159,0)</f>
        <v>0</v>
      </c>
      <c r="BF159" s="101">
        <f>IF(U159="znížená",N159,0)</f>
        <v>0</v>
      </c>
      <c r="BG159" s="101">
        <f>IF(U159="zákl. prenesená",N159,0)</f>
        <v>0</v>
      </c>
      <c r="BH159" s="101">
        <f>IF(U159="zníž. prenesená",N159,0)</f>
        <v>0</v>
      </c>
      <c r="BI159" s="101">
        <f>IF(U159="nulová",N159,0)</f>
        <v>0</v>
      </c>
      <c r="BJ159" s="13" t="s">
        <v>153</v>
      </c>
      <c r="BK159" s="164">
        <f>ROUND(L159*K159,3)</f>
        <v>0</v>
      </c>
      <c r="BL159" s="13" t="s">
        <v>179</v>
      </c>
      <c r="BM159" s="13" t="s">
        <v>287</v>
      </c>
    </row>
    <row r="160" spans="2:65" s="1" customFormat="1" ht="31.5" customHeight="1">
      <c r="B160" s="126"/>
      <c r="C160" s="156" t="s">
        <v>291</v>
      </c>
      <c r="D160" s="156" t="s">
        <v>175</v>
      </c>
      <c r="E160" s="157" t="s">
        <v>723</v>
      </c>
      <c r="F160" s="241" t="s">
        <v>724</v>
      </c>
      <c r="G160" s="242"/>
      <c r="H160" s="242"/>
      <c r="I160" s="242"/>
      <c r="J160" s="158" t="s">
        <v>214</v>
      </c>
      <c r="K160" s="159">
        <v>1.035</v>
      </c>
      <c r="L160" s="243">
        <v>0</v>
      </c>
      <c r="M160" s="242"/>
      <c r="N160" s="244">
        <f>ROUND(L160*K160,3)</f>
        <v>0</v>
      </c>
      <c r="O160" s="242"/>
      <c r="P160" s="242"/>
      <c r="Q160" s="242"/>
      <c r="R160" s="128"/>
      <c r="T160" s="161" t="s">
        <v>18</v>
      </c>
      <c r="U160" s="39" t="s">
        <v>43</v>
      </c>
      <c r="V160" s="31"/>
      <c r="W160" s="162">
        <f>V160*K160</f>
        <v>0</v>
      </c>
      <c r="X160" s="162">
        <v>0</v>
      </c>
      <c r="Y160" s="162">
        <f>X160*K160</f>
        <v>0</v>
      </c>
      <c r="Z160" s="162">
        <v>0</v>
      </c>
      <c r="AA160" s="163">
        <f>Z160*K160</f>
        <v>0</v>
      </c>
      <c r="AR160" s="13" t="s">
        <v>179</v>
      </c>
      <c r="AT160" s="13" t="s">
        <v>175</v>
      </c>
      <c r="AU160" s="13" t="s">
        <v>153</v>
      </c>
      <c r="AY160" s="13" t="s">
        <v>174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3" t="s">
        <v>153</v>
      </c>
      <c r="BK160" s="164">
        <f>ROUND(L160*K160,3)</f>
        <v>0</v>
      </c>
      <c r="BL160" s="13" t="s">
        <v>179</v>
      </c>
      <c r="BM160" s="13" t="s">
        <v>291</v>
      </c>
    </row>
    <row r="161" spans="2:65" s="1" customFormat="1" ht="31.5" customHeight="1">
      <c r="B161" s="126"/>
      <c r="C161" s="156" t="s">
        <v>295</v>
      </c>
      <c r="D161" s="156" t="s">
        <v>175</v>
      </c>
      <c r="E161" s="157" t="s">
        <v>725</v>
      </c>
      <c r="F161" s="241" t="s">
        <v>726</v>
      </c>
      <c r="G161" s="242"/>
      <c r="H161" s="242"/>
      <c r="I161" s="242"/>
      <c r="J161" s="158" t="s">
        <v>214</v>
      </c>
      <c r="K161" s="159">
        <v>1.035</v>
      </c>
      <c r="L161" s="243">
        <v>0</v>
      </c>
      <c r="M161" s="242"/>
      <c r="N161" s="244">
        <f>ROUND(L161*K161,3)</f>
        <v>0</v>
      </c>
      <c r="O161" s="242"/>
      <c r="P161" s="242"/>
      <c r="Q161" s="242"/>
      <c r="R161" s="128"/>
      <c r="T161" s="161" t="s">
        <v>18</v>
      </c>
      <c r="U161" s="39" t="s">
        <v>43</v>
      </c>
      <c r="V161" s="31"/>
      <c r="W161" s="162">
        <f>V161*K161</f>
        <v>0</v>
      </c>
      <c r="X161" s="162">
        <v>0</v>
      </c>
      <c r="Y161" s="162">
        <f>X161*K161</f>
        <v>0</v>
      </c>
      <c r="Z161" s="162">
        <v>0</v>
      </c>
      <c r="AA161" s="163">
        <f>Z161*K161</f>
        <v>0</v>
      </c>
      <c r="AR161" s="13" t="s">
        <v>179</v>
      </c>
      <c r="AT161" s="13" t="s">
        <v>175</v>
      </c>
      <c r="AU161" s="13" t="s">
        <v>153</v>
      </c>
      <c r="AY161" s="13" t="s">
        <v>174</v>
      </c>
      <c r="BE161" s="101">
        <f>IF(U161="základná",N161,0)</f>
        <v>0</v>
      </c>
      <c r="BF161" s="101">
        <f>IF(U161="znížená",N161,0)</f>
        <v>0</v>
      </c>
      <c r="BG161" s="101">
        <f>IF(U161="zákl. prenesená",N161,0)</f>
        <v>0</v>
      </c>
      <c r="BH161" s="101">
        <f>IF(U161="zníž. prenesená",N161,0)</f>
        <v>0</v>
      </c>
      <c r="BI161" s="101">
        <f>IF(U161="nulová",N161,0)</f>
        <v>0</v>
      </c>
      <c r="BJ161" s="13" t="s">
        <v>153</v>
      </c>
      <c r="BK161" s="164">
        <f>ROUND(L161*K161,3)</f>
        <v>0</v>
      </c>
      <c r="BL161" s="13" t="s">
        <v>179</v>
      </c>
      <c r="BM161" s="13" t="s">
        <v>295</v>
      </c>
    </row>
    <row r="162" spans="2:63" s="9" customFormat="1" ht="29.25" customHeight="1">
      <c r="B162" s="145"/>
      <c r="C162" s="146"/>
      <c r="D162" s="155" t="s">
        <v>136</v>
      </c>
      <c r="E162" s="155"/>
      <c r="F162" s="155"/>
      <c r="G162" s="155"/>
      <c r="H162" s="155"/>
      <c r="I162" s="155"/>
      <c r="J162" s="155"/>
      <c r="K162" s="155"/>
      <c r="L162" s="155"/>
      <c r="M162" s="155"/>
      <c r="N162" s="259">
        <f>BK162</f>
        <v>0</v>
      </c>
      <c r="O162" s="260"/>
      <c r="P162" s="260"/>
      <c r="Q162" s="260"/>
      <c r="R162" s="148"/>
      <c r="T162" s="149"/>
      <c r="U162" s="146"/>
      <c r="V162" s="146"/>
      <c r="W162" s="150">
        <f>W163</f>
        <v>0</v>
      </c>
      <c r="X162" s="146"/>
      <c r="Y162" s="150">
        <f>Y163</f>
        <v>0</v>
      </c>
      <c r="Z162" s="146"/>
      <c r="AA162" s="151">
        <f>AA163</f>
        <v>0</v>
      </c>
      <c r="AR162" s="152" t="s">
        <v>83</v>
      </c>
      <c r="AT162" s="153" t="s">
        <v>75</v>
      </c>
      <c r="AU162" s="153" t="s">
        <v>83</v>
      </c>
      <c r="AY162" s="152" t="s">
        <v>174</v>
      </c>
      <c r="BK162" s="154">
        <f>BK163</f>
        <v>0</v>
      </c>
    </row>
    <row r="163" spans="2:65" s="1" customFormat="1" ht="31.5" customHeight="1">
      <c r="B163" s="126"/>
      <c r="C163" s="156" t="s">
        <v>299</v>
      </c>
      <c r="D163" s="156" t="s">
        <v>175</v>
      </c>
      <c r="E163" s="157" t="s">
        <v>978</v>
      </c>
      <c r="F163" s="241" t="s">
        <v>979</v>
      </c>
      <c r="G163" s="242"/>
      <c r="H163" s="242"/>
      <c r="I163" s="242"/>
      <c r="J163" s="158" t="s">
        <v>214</v>
      </c>
      <c r="K163" s="159">
        <v>14.709</v>
      </c>
      <c r="L163" s="243">
        <v>0</v>
      </c>
      <c r="M163" s="242"/>
      <c r="N163" s="244">
        <f>ROUND(L163*K163,3)</f>
        <v>0</v>
      </c>
      <c r="O163" s="242"/>
      <c r="P163" s="242"/>
      <c r="Q163" s="242"/>
      <c r="R163" s="128"/>
      <c r="T163" s="161" t="s">
        <v>18</v>
      </c>
      <c r="U163" s="39" t="s">
        <v>43</v>
      </c>
      <c r="V163" s="31"/>
      <c r="W163" s="162">
        <f>V163*K163</f>
        <v>0</v>
      </c>
      <c r="X163" s="162">
        <v>0</v>
      </c>
      <c r="Y163" s="162">
        <f>X163*K163</f>
        <v>0</v>
      </c>
      <c r="Z163" s="162">
        <v>0</v>
      </c>
      <c r="AA163" s="163">
        <f>Z163*K163</f>
        <v>0</v>
      </c>
      <c r="AR163" s="13" t="s">
        <v>179</v>
      </c>
      <c r="AT163" s="13" t="s">
        <v>175</v>
      </c>
      <c r="AU163" s="13" t="s">
        <v>153</v>
      </c>
      <c r="AY163" s="13" t="s">
        <v>174</v>
      </c>
      <c r="BE163" s="101">
        <f>IF(U163="základná",N163,0)</f>
        <v>0</v>
      </c>
      <c r="BF163" s="101">
        <f>IF(U163="znížená",N163,0)</f>
        <v>0</v>
      </c>
      <c r="BG163" s="101">
        <f>IF(U163="zákl. prenesená",N163,0)</f>
        <v>0</v>
      </c>
      <c r="BH163" s="101">
        <f>IF(U163="zníž. prenesená",N163,0)</f>
        <v>0</v>
      </c>
      <c r="BI163" s="101">
        <f>IF(U163="nulová",N163,0)</f>
        <v>0</v>
      </c>
      <c r="BJ163" s="13" t="s">
        <v>153</v>
      </c>
      <c r="BK163" s="164">
        <f>ROUND(L163*K163,3)</f>
        <v>0</v>
      </c>
      <c r="BL163" s="13" t="s">
        <v>179</v>
      </c>
      <c r="BM163" s="13" t="s">
        <v>299</v>
      </c>
    </row>
    <row r="164" spans="2:63" s="9" customFormat="1" ht="36.75" customHeight="1">
      <c r="B164" s="145"/>
      <c r="C164" s="146"/>
      <c r="D164" s="147" t="s">
        <v>530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263">
        <f>BK164</f>
        <v>0</v>
      </c>
      <c r="O164" s="264"/>
      <c r="P164" s="264"/>
      <c r="Q164" s="264"/>
      <c r="R164" s="148"/>
      <c r="T164" s="149"/>
      <c r="U164" s="146"/>
      <c r="V164" s="146"/>
      <c r="W164" s="150">
        <f>W165</f>
        <v>0</v>
      </c>
      <c r="X164" s="146"/>
      <c r="Y164" s="150">
        <f>Y165</f>
        <v>0.00182</v>
      </c>
      <c r="Z164" s="146"/>
      <c r="AA164" s="151">
        <f>AA165</f>
        <v>0</v>
      </c>
      <c r="AR164" s="152" t="s">
        <v>184</v>
      </c>
      <c r="AT164" s="153" t="s">
        <v>75</v>
      </c>
      <c r="AU164" s="153" t="s">
        <v>76</v>
      </c>
      <c r="AY164" s="152" t="s">
        <v>174</v>
      </c>
      <c r="BK164" s="154">
        <f>BK165</f>
        <v>0</v>
      </c>
    </row>
    <row r="165" spans="2:63" s="9" customFormat="1" ht="19.5" customHeight="1">
      <c r="B165" s="145"/>
      <c r="C165" s="146"/>
      <c r="D165" s="155" t="s">
        <v>928</v>
      </c>
      <c r="E165" s="155"/>
      <c r="F165" s="155"/>
      <c r="G165" s="155"/>
      <c r="H165" s="155"/>
      <c r="I165" s="155"/>
      <c r="J165" s="155"/>
      <c r="K165" s="155"/>
      <c r="L165" s="155"/>
      <c r="M165" s="155"/>
      <c r="N165" s="252">
        <f>BK165</f>
        <v>0</v>
      </c>
      <c r="O165" s="253"/>
      <c r="P165" s="253"/>
      <c r="Q165" s="253"/>
      <c r="R165" s="148"/>
      <c r="T165" s="149"/>
      <c r="U165" s="146"/>
      <c r="V165" s="146"/>
      <c r="W165" s="150">
        <f>SUM(W166:W167)</f>
        <v>0</v>
      </c>
      <c r="X165" s="146"/>
      <c r="Y165" s="150">
        <f>SUM(Y166:Y167)</f>
        <v>0.00182</v>
      </c>
      <c r="Z165" s="146"/>
      <c r="AA165" s="151">
        <f>SUM(AA166:AA167)</f>
        <v>0</v>
      </c>
      <c r="AR165" s="152" t="s">
        <v>184</v>
      </c>
      <c r="AT165" s="153" t="s">
        <v>75</v>
      </c>
      <c r="AU165" s="153" t="s">
        <v>83</v>
      </c>
      <c r="AY165" s="152" t="s">
        <v>174</v>
      </c>
      <c r="BK165" s="154">
        <f>SUM(BK166:BK167)</f>
        <v>0</v>
      </c>
    </row>
    <row r="166" spans="2:65" s="1" customFormat="1" ht="31.5" customHeight="1">
      <c r="B166" s="126"/>
      <c r="C166" s="156" t="s">
        <v>264</v>
      </c>
      <c r="D166" s="156" t="s">
        <v>175</v>
      </c>
      <c r="E166" s="157" t="s">
        <v>980</v>
      </c>
      <c r="F166" s="241" t="s">
        <v>981</v>
      </c>
      <c r="G166" s="242"/>
      <c r="H166" s="242"/>
      <c r="I166" s="242"/>
      <c r="J166" s="158" t="s">
        <v>350</v>
      </c>
      <c r="K166" s="159">
        <v>9.1</v>
      </c>
      <c r="L166" s="243">
        <v>0</v>
      </c>
      <c r="M166" s="242"/>
      <c r="N166" s="244">
        <f>ROUND(L166*K166,3)</f>
        <v>0</v>
      </c>
      <c r="O166" s="242"/>
      <c r="P166" s="242"/>
      <c r="Q166" s="242"/>
      <c r="R166" s="128"/>
      <c r="T166" s="161" t="s">
        <v>18</v>
      </c>
      <c r="U166" s="39" t="s">
        <v>43</v>
      </c>
      <c r="V166" s="31"/>
      <c r="W166" s="162">
        <f>V166*K166</f>
        <v>0</v>
      </c>
      <c r="X166" s="162">
        <v>0</v>
      </c>
      <c r="Y166" s="162">
        <f>X166*K166</f>
        <v>0</v>
      </c>
      <c r="Z166" s="162">
        <v>0</v>
      </c>
      <c r="AA166" s="163">
        <f>Z166*K166</f>
        <v>0</v>
      </c>
      <c r="AR166" s="13" t="s">
        <v>428</v>
      </c>
      <c r="AT166" s="13" t="s">
        <v>175</v>
      </c>
      <c r="AU166" s="13" t="s">
        <v>153</v>
      </c>
      <c r="AY166" s="13" t="s">
        <v>174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13" t="s">
        <v>153</v>
      </c>
      <c r="BK166" s="164">
        <f>ROUND(L166*K166,3)</f>
        <v>0</v>
      </c>
      <c r="BL166" s="13" t="s">
        <v>428</v>
      </c>
      <c r="BM166" s="13" t="s">
        <v>264</v>
      </c>
    </row>
    <row r="167" spans="2:65" s="1" customFormat="1" ht="31.5" customHeight="1">
      <c r="B167" s="126"/>
      <c r="C167" s="165" t="s">
        <v>306</v>
      </c>
      <c r="D167" s="165" t="s">
        <v>242</v>
      </c>
      <c r="E167" s="166" t="s">
        <v>982</v>
      </c>
      <c r="F167" s="248" t="s">
        <v>983</v>
      </c>
      <c r="G167" s="249"/>
      <c r="H167" s="249"/>
      <c r="I167" s="249"/>
      <c r="J167" s="167" t="s">
        <v>350</v>
      </c>
      <c r="K167" s="168">
        <v>9.1</v>
      </c>
      <c r="L167" s="250">
        <v>0</v>
      </c>
      <c r="M167" s="249"/>
      <c r="N167" s="251">
        <f>ROUND(L167*K167,3)</f>
        <v>0</v>
      </c>
      <c r="O167" s="242"/>
      <c r="P167" s="242"/>
      <c r="Q167" s="242"/>
      <c r="R167" s="128"/>
      <c r="T167" s="161" t="s">
        <v>18</v>
      </c>
      <c r="U167" s="39" t="s">
        <v>43</v>
      </c>
      <c r="V167" s="31"/>
      <c r="W167" s="162">
        <f>V167*K167</f>
        <v>0</v>
      </c>
      <c r="X167" s="162">
        <v>0.0002</v>
      </c>
      <c r="Y167" s="162">
        <f>X167*K167</f>
        <v>0.00182</v>
      </c>
      <c r="Z167" s="162">
        <v>0</v>
      </c>
      <c r="AA167" s="163">
        <f>Z167*K167</f>
        <v>0</v>
      </c>
      <c r="AR167" s="13" t="s">
        <v>984</v>
      </c>
      <c r="AT167" s="13" t="s">
        <v>242</v>
      </c>
      <c r="AU167" s="13" t="s">
        <v>153</v>
      </c>
      <c r="AY167" s="13" t="s">
        <v>174</v>
      </c>
      <c r="BE167" s="101">
        <f>IF(U167="základná",N167,0)</f>
        <v>0</v>
      </c>
      <c r="BF167" s="101">
        <f>IF(U167="znížená",N167,0)</f>
        <v>0</v>
      </c>
      <c r="BG167" s="101">
        <f>IF(U167="zákl. prenesená",N167,0)</f>
        <v>0</v>
      </c>
      <c r="BH167" s="101">
        <f>IF(U167="zníž. prenesená",N167,0)</f>
        <v>0</v>
      </c>
      <c r="BI167" s="101">
        <f>IF(U167="nulová",N167,0)</f>
        <v>0</v>
      </c>
      <c r="BJ167" s="13" t="s">
        <v>153</v>
      </c>
      <c r="BK167" s="164">
        <f>ROUND(L167*K167,3)</f>
        <v>0</v>
      </c>
      <c r="BL167" s="13" t="s">
        <v>428</v>
      </c>
      <c r="BM167" s="13" t="s">
        <v>306</v>
      </c>
    </row>
    <row r="168" spans="2:63" s="1" customFormat="1" ht="49.5" customHeight="1">
      <c r="B168" s="30"/>
      <c r="C168" s="31"/>
      <c r="D168" s="147" t="s">
        <v>527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261">
        <f aca="true" t="shared" si="25" ref="N168:N173">BK168</f>
        <v>0</v>
      </c>
      <c r="O168" s="262"/>
      <c r="P168" s="262"/>
      <c r="Q168" s="262"/>
      <c r="R168" s="32"/>
      <c r="T168" s="69"/>
      <c r="U168" s="31"/>
      <c r="V168" s="31"/>
      <c r="W168" s="31"/>
      <c r="X168" s="31"/>
      <c r="Y168" s="31"/>
      <c r="Z168" s="31"/>
      <c r="AA168" s="70"/>
      <c r="AT168" s="13" t="s">
        <v>75</v>
      </c>
      <c r="AU168" s="13" t="s">
        <v>76</v>
      </c>
      <c r="AY168" s="13" t="s">
        <v>528</v>
      </c>
      <c r="BK168" s="164">
        <f>SUM(BK169:BK173)</f>
        <v>0</v>
      </c>
    </row>
    <row r="169" spans="2:63" s="1" customFormat="1" ht="21.75" customHeight="1">
      <c r="B169" s="30"/>
      <c r="C169" s="170" t="s">
        <v>18</v>
      </c>
      <c r="D169" s="170" t="s">
        <v>175</v>
      </c>
      <c r="E169" s="171" t="s">
        <v>18</v>
      </c>
      <c r="F169" s="254" t="s">
        <v>18</v>
      </c>
      <c r="G169" s="255"/>
      <c r="H169" s="255"/>
      <c r="I169" s="255"/>
      <c r="J169" s="172" t="s">
        <v>18</v>
      </c>
      <c r="K169" s="160"/>
      <c r="L169" s="243"/>
      <c r="M169" s="256"/>
      <c r="N169" s="257">
        <f t="shared" si="25"/>
        <v>0</v>
      </c>
      <c r="O169" s="256"/>
      <c r="P169" s="256"/>
      <c r="Q169" s="256"/>
      <c r="R169" s="32"/>
      <c r="T169" s="161" t="s">
        <v>18</v>
      </c>
      <c r="U169" s="173" t="s">
        <v>43</v>
      </c>
      <c r="V169" s="31"/>
      <c r="W169" s="31"/>
      <c r="X169" s="31"/>
      <c r="Y169" s="31"/>
      <c r="Z169" s="31"/>
      <c r="AA169" s="70"/>
      <c r="AT169" s="13" t="s">
        <v>528</v>
      </c>
      <c r="AU169" s="13" t="s">
        <v>83</v>
      </c>
      <c r="AY169" s="13" t="s">
        <v>528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153</v>
      </c>
      <c r="BK169" s="164">
        <f>L169*K169</f>
        <v>0</v>
      </c>
    </row>
    <row r="170" spans="2:63" s="1" customFormat="1" ht="21.75" customHeight="1">
      <c r="B170" s="30"/>
      <c r="C170" s="170" t="s">
        <v>18</v>
      </c>
      <c r="D170" s="170" t="s">
        <v>175</v>
      </c>
      <c r="E170" s="171" t="s">
        <v>18</v>
      </c>
      <c r="F170" s="254" t="s">
        <v>18</v>
      </c>
      <c r="G170" s="255"/>
      <c r="H170" s="255"/>
      <c r="I170" s="255"/>
      <c r="J170" s="172" t="s">
        <v>18</v>
      </c>
      <c r="K170" s="160"/>
      <c r="L170" s="243"/>
      <c r="M170" s="256"/>
      <c r="N170" s="257">
        <f t="shared" si="25"/>
        <v>0</v>
      </c>
      <c r="O170" s="256"/>
      <c r="P170" s="256"/>
      <c r="Q170" s="256"/>
      <c r="R170" s="32"/>
      <c r="T170" s="161" t="s">
        <v>18</v>
      </c>
      <c r="U170" s="173" t="s">
        <v>43</v>
      </c>
      <c r="V170" s="31"/>
      <c r="W170" s="31"/>
      <c r="X170" s="31"/>
      <c r="Y170" s="31"/>
      <c r="Z170" s="31"/>
      <c r="AA170" s="70"/>
      <c r="AT170" s="13" t="s">
        <v>528</v>
      </c>
      <c r="AU170" s="13" t="s">
        <v>83</v>
      </c>
      <c r="AY170" s="13" t="s">
        <v>528</v>
      </c>
      <c r="BE170" s="101">
        <f>IF(U170="základná",N170,0)</f>
        <v>0</v>
      </c>
      <c r="BF170" s="101">
        <f>IF(U170="znížená",N170,0)</f>
        <v>0</v>
      </c>
      <c r="BG170" s="101">
        <f>IF(U170="zákl. prenesená",N170,0)</f>
        <v>0</v>
      </c>
      <c r="BH170" s="101">
        <f>IF(U170="zníž. prenesená",N170,0)</f>
        <v>0</v>
      </c>
      <c r="BI170" s="101">
        <f>IF(U170="nulová",N170,0)</f>
        <v>0</v>
      </c>
      <c r="BJ170" s="13" t="s">
        <v>153</v>
      </c>
      <c r="BK170" s="164">
        <f>L170*K170</f>
        <v>0</v>
      </c>
    </row>
    <row r="171" spans="2:63" s="1" customFormat="1" ht="21.75" customHeight="1">
      <c r="B171" s="30"/>
      <c r="C171" s="170" t="s">
        <v>18</v>
      </c>
      <c r="D171" s="170" t="s">
        <v>175</v>
      </c>
      <c r="E171" s="171" t="s">
        <v>18</v>
      </c>
      <c r="F171" s="254" t="s">
        <v>18</v>
      </c>
      <c r="G171" s="255"/>
      <c r="H171" s="255"/>
      <c r="I171" s="255"/>
      <c r="J171" s="172" t="s">
        <v>18</v>
      </c>
      <c r="K171" s="160"/>
      <c r="L171" s="243"/>
      <c r="M171" s="256"/>
      <c r="N171" s="257">
        <f t="shared" si="25"/>
        <v>0</v>
      </c>
      <c r="O171" s="256"/>
      <c r="P171" s="256"/>
      <c r="Q171" s="256"/>
      <c r="R171" s="32"/>
      <c r="T171" s="161" t="s">
        <v>18</v>
      </c>
      <c r="U171" s="173" t="s">
        <v>43</v>
      </c>
      <c r="V171" s="31"/>
      <c r="W171" s="31"/>
      <c r="X171" s="31"/>
      <c r="Y171" s="31"/>
      <c r="Z171" s="31"/>
      <c r="AA171" s="70"/>
      <c r="AT171" s="13" t="s">
        <v>528</v>
      </c>
      <c r="AU171" s="13" t="s">
        <v>83</v>
      </c>
      <c r="AY171" s="13" t="s">
        <v>528</v>
      </c>
      <c r="BE171" s="101">
        <f>IF(U171="základná",N171,0)</f>
        <v>0</v>
      </c>
      <c r="BF171" s="101">
        <f>IF(U171="znížená",N171,0)</f>
        <v>0</v>
      </c>
      <c r="BG171" s="101">
        <f>IF(U171="zákl. prenesená",N171,0)</f>
        <v>0</v>
      </c>
      <c r="BH171" s="101">
        <f>IF(U171="zníž. prenesená",N171,0)</f>
        <v>0</v>
      </c>
      <c r="BI171" s="101">
        <f>IF(U171="nulová",N171,0)</f>
        <v>0</v>
      </c>
      <c r="BJ171" s="13" t="s">
        <v>153</v>
      </c>
      <c r="BK171" s="164">
        <f>L171*K171</f>
        <v>0</v>
      </c>
    </row>
    <row r="172" spans="2:63" s="1" customFormat="1" ht="21.75" customHeight="1">
      <c r="B172" s="30"/>
      <c r="C172" s="170" t="s">
        <v>18</v>
      </c>
      <c r="D172" s="170" t="s">
        <v>175</v>
      </c>
      <c r="E172" s="171" t="s">
        <v>18</v>
      </c>
      <c r="F172" s="254" t="s">
        <v>18</v>
      </c>
      <c r="G172" s="255"/>
      <c r="H172" s="255"/>
      <c r="I172" s="255"/>
      <c r="J172" s="172" t="s">
        <v>18</v>
      </c>
      <c r="K172" s="160"/>
      <c r="L172" s="243"/>
      <c r="M172" s="256"/>
      <c r="N172" s="257">
        <f t="shared" si="25"/>
        <v>0</v>
      </c>
      <c r="O172" s="256"/>
      <c r="P172" s="256"/>
      <c r="Q172" s="256"/>
      <c r="R172" s="32"/>
      <c r="T172" s="161" t="s">
        <v>18</v>
      </c>
      <c r="U172" s="173" t="s">
        <v>43</v>
      </c>
      <c r="V172" s="31"/>
      <c r="W172" s="31"/>
      <c r="X172" s="31"/>
      <c r="Y172" s="31"/>
      <c r="Z172" s="31"/>
      <c r="AA172" s="70"/>
      <c r="AT172" s="13" t="s">
        <v>528</v>
      </c>
      <c r="AU172" s="13" t="s">
        <v>83</v>
      </c>
      <c r="AY172" s="13" t="s">
        <v>528</v>
      </c>
      <c r="BE172" s="101">
        <f>IF(U172="základná",N172,0)</f>
        <v>0</v>
      </c>
      <c r="BF172" s="101">
        <f>IF(U172="znížená",N172,0)</f>
        <v>0</v>
      </c>
      <c r="BG172" s="101">
        <f>IF(U172="zákl. prenesená",N172,0)</f>
        <v>0</v>
      </c>
      <c r="BH172" s="101">
        <f>IF(U172="zníž. prenesená",N172,0)</f>
        <v>0</v>
      </c>
      <c r="BI172" s="101">
        <f>IF(U172="nulová",N172,0)</f>
        <v>0</v>
      </c>
      <c r="BJ172" s="13" t="s">
        <v>153</v>
      </c>
      <c r="BK172" s="164">
        <f>L172*K172</f>
        <v>0</v>
      </c>
    </row>
    <row r="173" spans="2:63" s="1" customFormat="1" ht="21.75" customHeight="1">
      <c r="B173" s="30"/>
      <c r="C173" s="170" t="s">
        <v>18</v>
      </c>
      <c r="D173" s="170" t="s">
        <v>175</v>
      </c>
      <c r="E173" s="171" t="s">
        <v>18</v>
      </c>
      <c r="F173" s="254" t="s">
        <v>18</v>
      </c>
      <c r="G173" s="255"/>
      <c r="H173" s="255"/>
      <c r="I173" s="255"/>
      <c r="J173" s="172" t="s">
        <v>18</v>
      </c>
      <c r="K173" s="160"/>
      <c r="L173" s="243"/>
      <c r="M173" s="256"/>
      <c r="N173" s="257">
        <f t="shared" si="25"/>
        <v>0</v>
      </c>
      <c r="O173" s="256"/>
      <c r="P173" s="256"/>
      <c r="Q173" s="256"/>
      <c r="R173" s="32"/>
      <c r="T173" s="161" t="s">
        <v>18</v>
      </c>
      <c r="U173" s="173" t="s">
        <v>43</v>
      </c>
      <c r="V173" s="51"/>
      <c r="W173" s="51"/>
      <c r="X173" s="51"/>
      <c r="Y173" s="51"/>
      <c r="Z173" s="51"/>
      <c r="AA173" s="53"/>
      <c r="AT173" s="13" t="s">
        <v>528</v>
      </c>
      <c r="AU173" s="13" t="s">
        <v>83</v>
      </c>
      <c r="AY173" s="13" t="s">
        <v>528</v>
      </c>
      <c r="BE173" s="101">
        <f>IF(U173="základná",N173,0)</f>
        <v>0</v>
      </c>
      <c r="BF173" s="101">
        <f>IF(U173="znížená",N173,0)</f>
        <v>0</v>
      </c>
      <c r="BG173" s="101">
        <f>IF(U173="zákl. prenesená",N173,0)</f>
        <v>0</v>
      </c>
      <c r="BH173" s="101">
        <f>IF(U173="zníž. prenesená",N173,0)</f>
        <v>0</v>
      </c>
      <c r="BI173" s="101">
        <f>IF(U173="nulová",N173,0)</f>
        <v>0</v>
      </c>
      <c r="BJ173" s="13" t="s">
        <v>153</v>
      </c>
      <c r="BK173" s="164">
        <f>L173*K173</f>
        <v>0</v>
      </c>
    </row>
    <row r="174" spans="2:18" s="1" customFormat="1" ht="6.75" customHeight="1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6"/>
    </row>
  </sheetData>
  <sheetProtection password="CC35" sheet="1" objects="1" scenarios="1" formatColumns="0" formatRows="0" sort="0" autoFilter="0"/>
  <mergeCells count="197">
    <mergeCell ref="N165:Q165"/>
    <mergeCell ref="N168:Q168"/>
    <mergeCell ref="H1:K1"/>
    <mergeCell ref="S2:AC2"/>
    <mergeCell ref="F173:I173"/>
    <mergeCell ref="L173:M173"/>
    <mergeCell ref="N173:Q173"/>
    <mergeCell ref="N125:Q125"/>
    <mergeCell ref="N126:Q126"/>
    <mergeCell ref="N141:Q141"/>
    <mergeCell ref="N143:Q143"/>
    <mergeCell ref="N146:Q146"/>
    <mergeCell ref="N156:Q156"/>
    <mergeCell ref="F171:I171"/>
    <mergeCell ref="L171:M171"/>
    <mergeCell ref="N171:Q171"/>
    <mergeCell ref="F166:I166"/>
    <mergeCell ref="L166:M166"/>
    <mergeCell ref="N164:Q164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N166:Q166"/>
    <mergeCell ref="F167:I167"/>
    <mergeCell ref="L167:M167"/>
    <mergeCell ref="N167:Q167"/>
    <mergeCell ref="F161:I161"/>
    <mergeCell ref="L161:M161"/>
    <mergeCell ref="N161:Q161"/>
    <mergeCell ref="F163:I163"/>
    <mergeCell ref="L163:M163"/>
    <mergeCell ref="N163:Q163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7:I147"/>
    <mergeCell ref="L147:M147"/>
    <mergeCell ref="N147:Q147"/>
    <mergeCell ref="F142:I142"/>
    <mergeCell ref="L142:M142"/>
    <mergeCell ref="N142:Q142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8:I128"/>
    <mergeCell ref="L128:M128"/>
    <mergeCell ref="N128:Q128"/>
    <mergeCell ref="N127:Q127"/>
    <mergeCell ref="C114:Q114"/>
    <mergeCell ref="F116:P116"/>
    <mergeCell ref="F117:P117"/>
    <mergeCell ref="M119:P119"/>
    <mergeCell ref="M121:Q121"/>
    <mergeCell ref="M122:Q122"/>
    <mergeCell ref="D104:H104"/>
    <mergeCell ref="N104:Q104"/>
    <mergeCell ref="D105:H105"/>
    <mergeCell ref="N105:Q105"/>
    <mergeCell ref="N106:Q106"/>
    <mergeCell ref="L108:Q108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8:Q98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69:D174">
      <formula1>"K,M"</formula1>
    </dataValidation>
    <dataValidation type="list" allowBlank="1" showInputMessage="1" showErrorMessage="1" error="Povolené sú hodnoty základná, znížená, nulová." sqref="U169:U17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99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985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N100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ROUND((((SUM(BE100:BE107)+SUM(BE125:BE174))+SUM(BE176:BE180))),2)</f>
        <v>0</v>
      </c>
      <c r="I32" s="201"/>
      <c r="J32" s="201"/>
      <c r="K32" s="31"/>
      <c r="L32" s="31"/>
      <c r="M32" s="226">
        <f>ROUND(((ROUND((SUM(BE100:BE107)+SUM(BE125:BE174)),2)*F32)+SUM(BE176:BE180)*F32),2)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ROUND((((SUM(BF100:BF107)+SUM(BF125:BF174))+SUM(BF176:BF180))),2)</f>
        <v>0</v>
      </c>
      <c r="I33" s="201"/>
      <c r="J33" s="201"/>
      <c r="K33" s="31"/>
      <c r="L33" s="31"/>
      <c r="M33" s="226">
        <f>ROUND(((ROUND((SUM(BF100:BF107)+SUM(BF125:BF174)),2)*F33)+SUM(BF176:BF180)*F33),2)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ROUND((((SUM(BG100:BG107)+SUM(BG125:BG174))+SUM(BG176:BG180))),2)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ROUND((((SUM(BH100:BH107)+SUM(BH125:BH174))+SUM(BH176:BH180))),2)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ROUND((((SUM(BI100:BI107)+SUM(BI125:BI174))+SUM(BI176:BI180))),2)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06 - Areálový vodovod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N125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131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N126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132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N127</f>
        <v>0</v>
      </c>
      <c r="O90" s="233"/>
      <c r="P90" s="233"/>
      <c r="Q90" s="233"/>
      <c r="R90" s="123"/>
    </row>
    <row r="91" spans="2:18" s="7" customFormat="1" ht="19.5" customHeight="1">
      <c r="B91" s="121"/>
      <c r="C91" s="122"/>
      <c r="D91" s="97" t="s">
        <v>925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N140</f>
        <v>0</v>
      </c>
      <c r="O91" s="233"/>
      <c r="P91" s="233"/>
      <c r="Q91" s="233"/>
      <c r="R91" s="123"/>
    </row>
    <row r="92" spans="2:18" s="7" customFormat="1" ht="19.5" customHeight="1">
      <c r="B92" s="121"/>
      <c r="C92" s="122"/>
      <c r="D92" s="97" t="s">
        <v>927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N142</f>
        <v>0</v>
      </c>
      <c r="O92" s="233"/>
      <c r="P92" s="233"/>
      <c r="Q92" s="233"/>
      <c r="R92" s="123"/>
    </row>
    <row r="93" spans="2:18" s="7" customFormat="1" ht="19.5" customHeight="1">
      <c r="B93" s="121"/>
      <c r="C93" s="122"/>
      <c r="D93" s="97" t="s">
        <v>136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N151</f>
        <v>0</v>
      </c>
      <c r="O93" s="233"/>
      <c r="P93" s="233"/>
      <c r="Q93" s="233"/>
      <c r="R93" s="123"/>
    </row>
    <row r="94" spans="2:18" s="6" customFormat="1" ht="24.75" customHeight="1">
      <c r="B94" s="117"/>
      <c r="C94" s="118"/>
      <c r="D94" s="119" t="s">
        <v>137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31">
        <f>N153</f>
        <v>0</v>
      </c>
      <c r="O94" s="232"/>
      <c r="P94" s="232"/>
      <c r="Q94" s="232"/>
      <c r="R94" s="120"/>
    </row>
    <row r="95" spans="2:18" s="7" customFormat="1" ht="19.5" customHeight="1">
      <c r="B95" s="121"/>
      <c r="C95" s="122"/>
      <c r="D95" s="97" t="s">
        <v>709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6">
        <f>N154</f>
        <v>0</v>
      </c>
      <c r="O95" s="233"/>
      <c r="P95" s="233"/>
      <c r="Q95" s="233"/>
      <c r="R95" s="123"/>
    </row>
    <row r="96" spans="2:18" s="6" customFormat="1" ht="24.75" customHeight="1">
      <c r="B96" s="117"/>
      <c r="C96" s="118"/>
      <c r="D96" s="119" t="s">
        <v>530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31">
        <f>N171</f>
        <v>0</v>
      </c>
      <c r="O96" s="232"/>
      <c r="P96" s="232"/>
      <c r="Q96" s="232"/>
      <c r="R96" s="120"/>
    </row>
    <row r="97" spans="2:18" s="7" customFormat="1" ht="19.5" customHeight="1">
      <c r="B97" s="121"/>
      <c r="C97" s="122"/>
      <c r="D97" s="97" t="s">
        <v>928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16">
        <f>N172</f>
        <v>0</v>
      </c>
      <c r="O97" s="233"/>
      <c r="P97" s="233"/>
      <c r="Q97" s="233"/>
      <c r="R97" s="123"/>
    </row>
    <row r="98" spans="2:18" s="6" customFormat="1" ht="21.75" customHeight="1">
      <c r="B98" s="117"/>
      <c r="C98" s="118"/>
      <c r="D98" s="119" t="s">
        <v>149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34">
        <f>N175</f>
        <v>0</v>
      </c>
      <c r="O98" s="232"/>
      <c r="P98" s="232"/>
      <c r="Q98" s="232"/>
      <c r="R98" s="120"/>
    </row>
    <row r="99" spans="2:18" s="1" customFormat="1" ht="21.75" customHeight="1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21" s="1" customFormat="1" ht="29.25" customHeight="1">
      <c r="B100" s="30"/>
      <c r="C100" s="116" t="s">
        <v>150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35">
        <f>ROUND(N101+N102+N103+N104+N105+N106,2)</f>
        <v>0</v>
      </c>
      <c r="O100" s="201"/>
      <c r="P100" s="201"/>
      <c r="Q100" s="201"/>
      <c r="R100" s="32"/>
      <c r="T100" s="124"/>
      <c r="U100" s="125" t="s">
        <v>40</v>
      </c>
    </row>
    <row r="101" spans="2:65" s="1" customFormat="1" ht="18" customHeight="1">
      <c r="B101" s="126"/>
      <c r="C101" s="127"/>
      <c r="D101" s="217" t="s">
        <v>151</v>
      </c>
      <c r="E101" s="236"/>
      <c r="F101" s="236"/>
      <c r="G101" s="236"/>
      <c r="H101" s="236"/>
      <c r="I101" s="127"/>
      <c r="J101" s="127"/>
      <c r="K101" s="127"/>
      <c r="L101" s="127"/>
      <c r="M101" s="127"/>
      <c r="N101" s="215">
        <f>ROUND(N88*T101,2)</f>
        <v>0</v>
      </c>
      <c r="O101" s="236"/>
      <c r="P101" s="236"/>
      <c r="Q101" s="236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152</v>
      </c>
      <c r="AZ101" s="132"/>
      <c r="BA101" s="132"/>
      <c r="BB101" s="132"/>
      <c r="BC101" s="132"/>
      <c r="BD101" s="132"/>
      <c r="BE101" s="134">
        <f aca="true" t="shared" si="0" ref="BE101:BE106">IF(U101="základná",N101,0)</f>
        <v>0</v>
      </c>
      <c r="BF101" s="134">
        <f aca="true" t="shared" si="1" ref="BF101:BF106">IF(U101="znížená",N101,0)</f>
        <v>0</v>
      </c>
      <c r="BG101" s="134">
        <f aca="true" t="shared" si="2" ref="BG101:BG106">IF(U101="zákl. prenesená",N101,0)</f>
        <v>0</v>
      </c>
      <c r="BH101" s="134">
        <f aca="true" t="shared" si="3" ref="BH101:BH106">IF(U101="zníž. prenesená",N101,0)</f>
        <v>0</v>
      </c>
      <c r="BI101" s="134">
        <f aca="true" t="shared" si="4" ref="BI101:BI106">IF(U101="nulová",N101,0)</f>
        <v>0</v>
      </c>
      <c r="BJ101" s="133" t="s">
        <v>153</v>
      </c>
      <c r="BK101" s="132"/>
      <c r="BL101" s="132"/>
      <c r="BM101" s="132"/>
    </row>
    <row r="102" spans="2:65" s="1" customFormat="1" ht="18" customHeight="1">
      <c r="B102" s="126"/>
      <c r="C102" s="127"/>
      <c r="D102" s="217" t="s">
        <v>154</v>
      </c>
      <c r="E102" s="236"/>
      <c r="F102" s="236"/>
      <c r="G102" s="236"/>
      <c r="H102" s="236"/>
      <c r="I102" s="127"/>
      <c r="J102" s="127"/>
      <c r="K102" s="127"/>
      <c r="L102" s="127"/>
      <c r="M102" s="127"/>
      <c r="N102" s="215">
        <f>ROUND(N88*T102,2)</f>
        <v>0</v>
      </c>
      <c r="O102" s="236"/>
      <c r="P102" s="236"/>
      <c r="Q102" s="236"/>
      <c r="R102" s="128"/>
      <c r="S102" s="129"/>
      <c r="T102" s="130"/>
      <c r="U102" s="131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152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153</v>
      </c>
      <c r="BK102" s="132"/>
      <c r="BL102" s="132"/>
      <c r="BM102" s="132"/>
    </row>
    <row r="103" spans="2:65" s="1" customFormat="1" ht="18" customHeight="1">
      <c r="B103" s="126"/>
      <c r="C103" s="127"/>
      <c r="D103" s="217" t="s">
        <v>155</v>
      </c>
      <c r="E103" s="236"/>
      <c r="F103" s="236"/>
      <c r="G103" s="236"/>
      <c r="H103" s="236"/>
      <c r="I103" s="127"/>
      <c r="J103" s="127"/>
      <c r="K103" s="127"/>
      <c r="L103" s="127"/>
      <c r="M103" s="127"/>
      <c r="N103" s="215">
        <f>ROUND(N88*T103,2)</f>
        <v>0</v>
      </c>
      <c r="O103" s="236"/>
      <c r="P103" s="236"/>
      <c r="Q103" s="236"/>
      <c r="R103" s="128"/>
      <c r="S103" s="129"/>
      <c r="T103" s="130"/>
      <c r="U103" s="131" t="s">
        <v>43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3" t="s">
        <v>152</v>
      </c>
      <c r="AZ103" s="132"/>
      <c r="BA103" s="132"/>
      <c r="BB103" s="132"/>
      <c r="BC103" s="132"/>
      <c r="BD103" s="132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153</v>
      </c>
      <c r="BK103" s="132"/>
      <c r="BL103" s="132"/>
      <c r="BM103" s="132"/>
    </row>
    <row r="104" spans="2:65" s="1" customFormat="1" ht="18" customHeight="1">
      <c r="B104" s="126"/>
      <c r="C104" s="127"/>
      <c r="D104" s="217" t="s">
        <v>156</v>
      </c>
      <c r="E104" s="236"/>
      <c r="F104" s="236"/>
      <c r="G104" s="236"/>
      <c r="H104" s="236"/>
      <c r="I104" s="127"/>
      <c r="J104" s="127"/>
      <c r="K104" s="127"/>
      <c r="L104" s="127"/>
      <c r="M104" s="127"/>
      <c r="N104" s="215">
        <f>ROUND(N88*T104,2)</f>
        <v>0</v>
      </c>
      <c r="O104" s="236"/>
      <c r="P104" s="236"/>
      <c r="Q104" s="236"/>
      <c r="R104" s="128"/>
      <c r="S104" s="129"/>
      <c r="T104" s="130"/>
      <c r="U104" s="131" t="s">
        <v>43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3" t="s">
        <v>152</v>
      </c>
      <c r="AZ104" s="132"/>
      <c r="BA104" s="132"/>
      <c r="BB104" s="132"/>
      <c r="BC104" s="132"/>
      <c r="BD104" s="132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153</v>
      </c>
      <c r="BK104" s="132"/>
      <c r="BL104" s="132"/>
      <c r="BM104" s="132"/>
    </row>
    <row r="105" spans="2:65" s="1" customFormat="1" ht="18" customHeight="1">
      <c r="B105" s="126"/>
      <c r="C105" s="127"/>
      <c r="D105" s="217" t="s">
        <v>157</v>
      </c>
      <c r="E105" s="236"/>
      <c r="F105" s="236"/>
      <c r="G105" s="236"/>
      <c r="H105" s="236"/>
      <c r="I105" s="127"/>
      <c r="J105" s="127"/>
      <c r="K105" s="127"/>
      <c r="L105" s="127"/>
      <c r="M105" s="127"/>
      <c r="N105" s="215">
        <f>ROUND(N88*T105,2)</f>
        <v>0</v>
      </c>
      <c r="O105" s="236"/>
      <c r="P105" s="236"/>
      <c r="Q105" s="236"/>
      <c r="R105" s="128"/>
      <c r="S105" s="129"/>
      <c r="T105" s="130"/>
      <c r="U105" s="131" t="s">
        <v>43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3" t="s">
        <v>152</v>
      </c>
      <c r="AZ105" s="132"/>
      <c r="BA105" s="132"/>
      <c r="BB105" s="132"/>
      <c r="BC105" s="132"/>
      <c r="BD105" s="132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153</v>
      </c>
      <c r="BK105" s="132"/>
      <c r="BL105" s="132"/>
      <c r="BM105" s="132"/>
    </row>
    <row r="106" spans="2:65" s="1" customFormat="1" ht="18" customHeight="1">
      <c r="B106" s="126"/>
      <c r="C106" s="127"/>
      <c r="D106" s="135" t="s">
        <v>158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15">
        <f>ROUND(N88*T106,2)</f>
        <v>0</v>
      </c>
      <c r="O106" s="236"/>
      <c r="P106" s="236"/>
      <c r="Q106" s="236"/>
      <c r="R106" s="128"/>
      <c r="S106" s="129"/>
      <c r="T106" s="136"/>
      <c r="U106" s="137" t="s">
        <v>43</v>
      </c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3" t="s">
        <v>159</v>
      </c>
      <c r="AZ106" s="132"/>
      <c r="BA106" s="132"/>
      <c r="BB106" s="132"/>
      <c r="BC106" s="132"/>
      <c r="BD106" s="132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153</v>
      </c>
      <c r="BK106" s="132"/>
      <c r="BL106" s="132"/>
      <c r="BM106" s="132"/>
    </row>
    <row r="107" spans="2:18" s="1" customFormat="1" ht="13.5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29.25" customHeight="1">
      <c r="B108" s="30"/>
      <c r="C108" s="108" t="s">
        <v>120</v>
      </c>
      <c r="D108" s="109"/>
      <c r="E108" s="109"/>
      <c r="F108" s="109"/>
      <c r="G108" s="109"/>
      <c r="H108" s="109"/>
      <c r="I108" s="109"/>
      <c r="J108" s="109"/>
      <c r="K108" s="109"/>
      <c r="L108" s="218">
        <f>ROUND(SUM(N88+N100),2)</f>
        <v>0</v>
      </c>
      <c r="M108" s="230"/>
      <c r="N108" s="230"/>
      <c r="O108" s="230"/>
      <c r="P108" s="230"/>
      <c r="Q108" s="230"/>
      <c r="R108" s="32"/>
    </row>
    <row r="109" spans="2:18" s="1" customFormat="1" ht="6.75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</row>
    <row r="113" spans="2:18" s="1" customFormat="1" ht="6.75" customHeight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</row>
    <row r="114" spans="2:18" s="1" customFormat="1" ht="36.75" customHeight="1">
      <c r="B114" s="30"/>
      <c r="C114" s="182" t="s">
        <v>160</v>
      </c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32"/>
    </row>
    <row r="115" spans="2:18" s="1" customFormat="1" ht="6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18" s="1" customFormat="1" ht="30" customHeight="1">
      <c r="B116" s="30"/>
      <c r="C116" s="25" t="s">
        <v>15</v>
      </c>
      <c r="D116" s="31"/>
      <c r="E116" s="31"/>
      <c r="F116" s="222" t="str">
        <f>F6</f>
        <v>Trhovisko a polyfunkčný objekt v Močenku</v>
      </c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31"/>
      <c r="R116" s="32"/>
    </row>
    <row r="117" spans="2:18" s="1" customFormat="1" ht="36.75" customHeight="1">
      <c r="B117" s="30"/>
      <c r="C117" s="64" t="s">
        <v>123</v>
      </c>
      <c r="D117" s="31"/>
      <c r="E117" s="31"/>
      <c r="F117" s="202" t="str">
        <f>F7</f>
        <v>06 - Areálový vodovod</v>
      </c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8" customHeight="1">
      <c r="B119" s="30"/>
      <c r="C119" s="25" t="s">
        <v>20</v>
      </c>
      <c r="D119" s="31"/>
      <c r="E119" s="31"/>
      <c r="F119" s="23" t="str">
        <f>F9</f>
        <v>Močenok</v>
      </c>
      <c r="G119" s="31"/>
      <c r="H119" s="31"/>
      <c r="I119" s="31"/>
      <c r="J119" s="31"/>
      <c r="K119" s="25" t="s">
        <v>22</v>
      </c>
      <c r="L119" s="31"/>
      <c r="M119" s="228" t="str">
        <f>IF(O9="","",O9)</f>
        <v>17. 6. 2016</v>
      </c>
      <c r="N119" s="201"/>
      <c r="O119" s="201"/>
      <c r="P119" s="201"/>
      <c r="Q119" s="31"/>
      <c r="R119" s="32"/>
    </row>
    <row r="120" spans="2:18" s="1" customFormat="1" ht="6.7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1" customFormat="1" ht="15">
      <c r="B121" s="30"/>
      <c r="C121" s="25" t="s">
        <v>24</v>
      </c>
      <c r="D121" s="31"/>
      <c r="E121" s="31"/>
      <c r="F121" s="23" t="str">
        <f>E12</f>
        <v>Obec Močenok</v>
      </c>
      <c r="G121" s="31"/>
      <c r="H121" s="31"/>
      <c r="I121" s="31"/>
      <c r="J121" s="31"/>
      <c r="K121" s="25" t="s">
        <v>30</v>
      </c>
      <c r="L121" s="31"/>
      <c r="M121" s="187" t="str">
        <f>E18</f>
        <v>Ing.Tomáš Lenčéš</v>
      </c>
      <c r="N121" s="201"/>
      <c r="O121" s="201"/>
      <c r="P121" s="201"/>
      <c r="Q121" s="201"/>
      <c r="R121" s="32"/>
    </row>
    <row r="122" spans="2:18" s="1" customFormat="1" ht="14.25" customHeight="1">
      <c r="B122" s="30"/>
      <c r="C122" s="25" t="s">
        <v>28</v>
      </c>
      <c r="D122" s="31"/>
      <c r="E122" s="31"/>
      <c r="F122" s="23" t="str">
        <f>IF(E15="","",E15)</f>
        <v>Vyplň údaj</v>
      </c>
      <c r="G122" s="31"/>
      <c r="H122" s="31"/>
      <c r="I122" s="31"/>
      <c r="J122" s="31"/>
      <c r="K122" s="25" t="s">
        <v>34</v>
      </c>
      <c r="L122" s="31"/>
      <c r="M122" s="187" t="str">
        <f>E21</f>
        <v>Ing.Silvia Gujberová</v>
      </c>
      <c r="N122" s="201"/>
      <c r="O122" s="201"/>
      <c r="P122" s="201"/>
      <c r="Q122" s="201"/>
      <c r="R122" s="32"/>
    </row>
    <row r="123" spans="2:18" s="1" customFormat="1" ht="9.7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27" s="8" customFormat="1" ht="29.25" customHeight="1">
      <c r="B124" s="138"/>
      <c r="C124" s="139" t="s">
        <v>161</v>
      </c>
      <c r="D124" s="140" t="s">
        <v>162</v>
      </c>
      <c r="E124" s="140" t="s">
        <v>58</v>
      </c>
      <c r="F124" s="237" t="s">
        <v>163</v>
      </c>
      <c r="G124" s="238"/>
      <c r="H124" s="238"/>
      <c r="I124" s="238"/>
      <c r="J124" s="140" t="s">
        <v>164</v>
      </c>
      <c r="K124" s="140" t="s">
        <v>165</v>
      </c>
      <c r="L124" s="239" t="s">
        <v>166</v>
      </c>
      <c r="M124" s="238"/>
      <c r="N124" s="237" t="s">
        <v>128</v>
      </c>
      <c r="O124" s="238"/>
      <c r="P124" s="238"/>
      <c r="Q124" s="240"/>
      <c r="R124" s="141"/>
      <c r="T124" s="72" t="s">
        <v>167</v>
      </c>
      <c r="U124" s="73" t="s">
        <v>40</v>
      </c>
      <c r="V124" s="73" t="s">
        <v>168</v>
      </c>
      <c r="W124" s="73" t="s">
        <v>169</v>
      </c>
      <c r="X124" s="73" t="s">
        <v>170</v>
      </c>
      <c r="Y124" s="73" t="s">
        <v>171</v>
      </c>
      <c r="Z124" s="73" t="s">
        <v>172</v>
      </c>
      <c r="AA124" s="74" t="s">
        <v>173</v>
      </c>
    </row>
    <row r="125" spans="2:63" s="1" customFormat="1" ht="29.25" customHeight="1">
      <c r="B125" s="30"/>
      <c r="C125" s="76" t="s">
        <v>125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45">
        <f>BK125</f>
        <v>0</v>
      </c>
      <c r="O125" s="246"/>
      <c r="P125" s="246"/>
      <c r="Q125" s="246"/>
      <c r="R125" s="32"/>
      <c r="T125" s="75"/>
      <c r="U125" s="46"/>
      <c r="V125" s="46"/>
      <c r="W125" s="142">
        <f>W126+W153+W171+W175</f>
        <v>0</v>
      </c>
      <c r="X125" s="46"/>
      <c r="Y125" s="142">
        <f>Y126+Y153+Y171+Y175</f>
        <v>14.246300000000005</v>
      </c>
      <c r="Z125" s="46"/>
      <c r="AA125" s="143">
        <f>AA126+AA153+AA171+AA175</f>
        <v>0</v>
      </c>
      <c r="AT125" s="13" t="s">
        <v>75</v>
      </c>
      <c r="AU125" s="13" t="s">
        <v>130</v>
      </c>
      <c r="BK125" s="144">
        <f>BK126+BK153+BK171+BK175</f>
        <v>0</v>
      </c>
    </row>
    <row r="126" spans="2:63" s="9" customFormat="1" ht="36.75" customHeight="1">
      <c r="B126" s="145"/>
      <c r="C126" s="146"/>
      <c r="D126" s="147" t="s">
        <v>131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234">
        <f>BK126</f>
        <v>0</v>
      </c>
      <c r="O126" s="247"/>
      <c r="P126" s="247"/>
      <c r="Q126" s="247"/>
      <c r="R126" s="148"/>
      <c r="T126" s="149"/>
      <c r="U126" s="146"/>
      <c r="V126" s="146"/>
      <c r="W126" s="150">
        <f>W127+W140+W142+W151</f>
        <v>0</v>
      </c>
      <c r="X126" s="146"/>
      <c r="Y126" s="150">
        <f>Y127+Y140+Y142+Y151</f>
        <v>14.237890000000004</v>
      </c>
      <c r="Z126" s="146"/>
      <c r="AA126" s="151">
        <f>AA127+AA140+AA142+AA151</f>
        <v>0</v>
      </c>
      <c r="AR126" s="152" t="s">
        <v>83</v>
      </c>
      <c r="AT126" s="153" t="s">
        <v>75</v>
      </c>
      <c r="AU126" s="153" t="s">
        <v>76</v>
      </c>
      <c r="AY126" s="152" t="s">
        <v>174</v>
      </c>
      <c r="BK126" s="154">
        <f>BK127+BK140+BK142+BK151</f>
        <v>0</v>
      </c>
    </row>
    <row r="127" spans="2:63" s="9" customFormat="1" ht="19.5" customHeight="1">
      <c r="B127" s="145"/>
      <c r="C127" s="146"/>
      <c r="D127" s="155" t="s">
        <v>132</v>
      </c>
      <c r="E127" s="155"/>
      <c r="F127" s="155"/>
      <c r="G127" s="155"/>
      <c r="H127" s="155"/>
      <c r="I127" s="155"/>
      <c r="J127" s="155"/>
      <c r="K127" s="155"/>
      <c r="L127" s="155"/>
      <c r="M127" s="155"/>
      <c r="N127" s="252">
        <f>BK127</f>
        <v>0</v>
      </c>
      <c r="O127" s="253"/>
      <c r="P127" s="253"/>
      <c r="Q127" s="253"/>
      <c r="R127" s="148"/>
      <c r="T127" s="149"/>
      <c r="U127" s="146"/>
      <c r="V127" s="146"/>
      <c r="W127" s="150">
        <f>SUM(W128:W139)</f>
        <v>0</v>
      </c>
      <c r="X127" s="146"/>
      <c r="Y127" s="150">
        <f>SUM(Y128:Y139)</f>
        <v>9.56626</v>
      </c>
      <c r="Z127" s="146"/>
      <c r="AA127" s="151">
        <f>SUM(AA128:AA139)</f>
        <v>0</v>
      </c>
      <c r="AR127" s="152" t="s">
        <v>83</v>
      </c>
      <c r="AT127" s="153" t="s">
        <v>75</v>
      </c>
      <c r="AU127" s="153" t="s">
        <v>83</v>
      </c>
      <c r="AY127" s="152" t="s">
        <v>174</v>
      </c>
      <c r="BK127" s="154">
        <f>SUM(BK128:BK139)</f>
        <v>0</v>
      </c>
    </row>
    <row r="128" spans="2:65" s="1" customFormat="1" ht="22.5" customHeight="1">
      <c r="B128" s="126"/>
      <c r="C128" s="156" t="s">
        <v>83</v>
      </c>
      <c r="D128" s="156" t="s">
        <v>175</v>
      </c>
      <c r="E128" s="157" t="s">
        <v>185</v>
      </c>
      <c r="F128" s="241" t="s">
        <v>186</v>
      </c>
      <c r="G128" s="242"/>
      <c r="H128" s="242"/>
      <c r="I128" s="242"/>
      <c r="J128" s="158" t="s">
        <v>178</v>
      </c>
      <c r="K128" s="159">
        <v>19.6</v>
      </c>
      <c r="L128" s="243">
        <v>0</v>
      </c>
      <c r="M128" s="242"/>
      <c r="N128" s="244">
        <f aca="true" t="shared" si="5" ref="N128:N139">ROUND(L128*K128,3)</f>
        <v>0</v>
      </c>
      <c r="O128" s="242"/>
      <c r="P128" s="242"/>
      <c r="Q128" s="242"/>
      <c r="R128" s="128"/>
      <c r="T128" s="161" t="s">
        <v>18</v>
      </c>
      <c r="U128" s="39" t="s">
        <v>43</v>
      </c>
      <c r="V128" s="31"/>
      <c r="W128" s="162">
        <f aca="true" t="shared" si="6" ref="W128:W139">V128*K128</f>
        <v>0</v>
      </c>
      <c r="X128" s="162">
        <v>0</v>
      </c>
      <c r="Y128" s="162">
        <f aca="true" t="shared" si="7" ref="Y128:Y139">X128*K128</f>
        <v>0</v>
      </c>
      <c r="Z128" s="162">
        <v>0</v>
      </c>
      <c r="AA128" s="163">
        <f aca="true" t="shared" si="8" ref="AA128:AA139">Z128*K128</f>
        <v>0</v>
      </c>
      <c r="AR128" s="13" t="s">
        <v>179</v>
      </c>
      <c r="AT128" s="13" t="s">
        <v>175</v>
      </c>
      <c r="AU128" s="13" t="s">
        <v>153</v>
      </c>
      <c r="AY128" s="13" t="s">
        <v>174</v>
      </c>
      <c r="BE128" s="101">
        <f aca="true" t="shared" si="9" ref="BE128:BE139">IF(U128="základná",N128,0)</f>
        <v>0</v>
      </c>
      <c r="BF128" s="101">
        <f aca="true" t="shared" si="10" ref="BF128:BF139">IF(U128="znížená",N128,0)</f>
        <v>0</v>
      </c>
      <c r="BG128" s="101">
        <f aca="true" t="shared" si="11" ref="BG128:BG139">IF(U128="zákl. prenesená",N128,0)</f>
        <v>0</v>
      </c>
      <c r="BH128" s="101">
        <f aca="true" t="shared" si="12" ref="BH128:BH139">IF(U128="zníž. prenesená",N128,0)</f>
        <v>0</v>
      </c>
      <c r="BI128" s="101">
        <f aca="true" t="shared" si="13" ref="BI128:BI139">IF(U128="nulová",N128,0)</f>
        <v>0</v>
      </c>
      <c r="BJ128" s="13" t="s">
        <v>153</v>
      </c>
      <c r="BK128" s="164">
        <f aca="true" t="shared" si="14" ref="BK128:BK139">ROUND(L128*K128,3)</f>
        <v>0</v>
      </c>
      <c r="BL128" s="13" t="s">
        <v>179</v>
      </c>
      <c r="BM128" s="13" t="s">
        <v>83</v>
      </c>
    </row>
    <row r="129" spans="2:65" s="1" customFormat="1" ht="44.25" customHeight="1">
      <c r="B129" s="126"/>
      <c r="C129" s="156" t="s">
        <v>153</v>
      </c>
      <c r="D129" s="156" t="s">
        <v>175</v>
      </c>
      <c r="E129" s="157" t="s">
        <v>188</v>
      </c>
      <c r="F129" s="241" t="s">
        <v>931</v>
      </c>
      <c r="G129" s="242"/>
      <c r="H129" s="242"/>
      <c r="I129" s="242"/>
      <c r="J129" s="158" t="s">
        <v>178</v>
      </c>
      <c r="K129" s="159">
        <v>19.6</v>
      </c>
      <c r="L129" s="243">
        <v>0</v>
      </c>
      <c r="M129" s="242"/>
      <c r="N129" s="244">
        <f t="shared" si="5"/>
        <v>0</v>
      </c>
      <c r="O129" s="242"/>
      <c r="P129" s="242"/>
      <c r="Q129" s="242"/>
      <c r="R129" s="128"/>
      <c r="T129" s="161" t="s">
        <v>18</v>
      </c>
      <c r="U129" s="39" t="s">
        <v>43</v>
      </c>
      <c r="V129" s="31"/>
      <c r="W129" s="162">
        <f t="shared" si="6"/>
        <v>0</v>
      </c>
      <c r="X129" s="162">
        <v>0</v>
      </c>
      <c r="Y129" s="162">
        <f t="shared" si="7"/>
        <v>0</v>
      </c>
      <c r="Z129" s="162">
        <v>0</v>
      </c>
      <c r="AA129" s="163">
        <f t="shared" si="8"/>
        <v>0</v>
      </c>
      <c r="AR129" s="13" t="s">
        <v>179</v>
      </c>
      <c r="AT129" s="13" t="s">
        <v>175</v>
      </c>
      <c r="AU129" s="13" t="s">
        <v>153</v>
      </c>
      <c r="AY129" s="13" t="s">
        <v>174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153</v>
      </c>
      <c r="BK129" s="164">
        <f t="shared" si="14"/>
        <v>0</v>
      </c>
      <c r="BL129" s="13" t="s">
        <v>179</v>
      </c>
      <c r="BM129" s="13" t="s">
        <v>153</v>
      </c>
    </row>
    <row r="130" spans="2:65" s="1" customFormat="1" ht="31.5" customHeight="1">
      <c r="B130" s="126"/>
      <c r="C130" s="156" t="s">
        <v>184</v>
      </c>
      <c r="D130" s="156" t="s">
        <v>175</v>
      </c>
      <c r="E130" s="157" t="s">
        <v>932</v>
      </c>
      <c r="F130" s="241" t="s">
        <v>933</v>
      </c>
      <c r="G130" s="242"/>
      <c r="H130" s="242"/>
      <c r="I130" s="242"/>
      <c r="J130" s="158" t="s">
        <v>206</v>
      </c>
      <c r="K130" s="159">
        <v>48.72</v>
      </c>
      <c r="L130" s="243">
        <v>0</v>
      </c>
      <c r="M130" s="242"/>
      <c r="N130" s="244">
        <f t="shared" si="5"/>
        <v>0</v>
      </c>
      <c r="O130" s="242"/>
      <c r="P130" s="242"/>
      <c r="Q130" s="242"/>
      <c r="R130" s="128"/>
      <c r="T130" s="161" t="s">
        <v>18</v>
      </c>
      <c r="U130" s="39" t="s">
        <v>43</v>
      </c>
      <c r="V130" s="31"/>
      <c r="W130" s="162">
        <f t="shared" si="6"/>
        <v>0</v>
      </c>
      <c r="X130" s="162">
        <v>0.000970032840722496</v>
      </c>
      <c r="Y130" s="162">
        <f t="shared" si="7"/>
        <v>0.04726</v>
      </c>
      <c r="Z130" s="162">
        <v>0</v>
      </c>
      <c r="AA130" s="163">
        <f t="shared" si="8"/>
        <v>0</v>
      </c>
      <c r="AR130" s="13" t="s">
        <v>179</v>
      </c>
      <c r="AT130" s="13" t="s">
        <v>175</v>
      </c>
      <c r="AU130" s="13" t="s">
        <v>153</v>
      </c>
      <c r="AY130" s="13" t="s">
        <v>174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153</v>
      </c>
      <c r="BK130" s="164">
        <f t="shared" si="14"/>
        <v>0</v>
      </c>
      <c r="BL130" s="13" t="s">
        <v>179</v>
      </c>
      <c r="BM130" s="13" t="s">
        <v>184</v>
      </c>
    </row>
    <row r="131" spans="2:65" s="1" customFormat="1" ht="31.5" customHeight="1">
      <c r="B131" s="126"/>
      <c r="C131" s="156" t="s">
        <v>179</v>
      </c>
      <c r="D131" s="156" t="s">
        <v>175</v>
      </c>
      <c r="E131" s="157" t="s">
        <v>934</v>
      </c>
      <c r="F131" s="241" t="s">
        <v>935</v>
      </c>
      <c r="G131" s="242"/>
      <c r="H131" s="242"/>
      <c r="I131" s="242"/>
      <c r="J131" s="158" t="s">
        <v>206</v>
      </c>
      <c r="K131" s="159">
        <v>48.72</v>
      </c>
      <c r="L131" s="243">
        <v>0</v>
      </c>
      <c r="M131" s="242"/>
      <c r="N131" s="244">
        <f t="shared" si="5"/>
        <v>0</v>
      </c>
      <c r="O131" s="242"/>
      <c r="P131" s="242"/>
      <c r="Q131" s="242"/>
      <c r="R131" s="128"/>
      <c r="T131" s="161" t="s">
        <v>18</v>
      </c>
      <c r="U131" s="39" t="s">
        <v>43</v>
      </c>
      <c r="V131" s="31"/>
      <c r="W131" s="162">
        <f t="shared" si="6"/>
        <v>0</v>
      </c>
      <c r="X131" s="162">
        <v>0</v>
      </c>
      <c r="Y131" s="162">
        <f t="shared" si="7"/>
        <v>0</v>
      </c>
      <c r="Z131" s="162">
        <v>0</v>
      </c>
      <c r="AA131" s="163">
        <f t="shared" si="8"/>
        <v>0</v>
      </c>
      <c r="AR131" s="13" t="s">
        <v>179</v>
      </c>
      <c r="AT131" s="13" t="s">
        <v>175</v>
      </c>
      <c r="AU131" s="13" t="s">
        <v>153</v>
      </c>
      <c r="AY131" s="13" t="s">
        <v>174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153</v>
      </c>
      <c r="BK131" s="164">
        <f t="shared" si="14"/>
        <v>0</v>
      </c>
      <c r="BL131" s="13" t="s">
        <v>179</v>
      </c>
      <c r="BM131" s="13" t="s">
        <v>179</v>
      </c>
    </row>
    <row r="132" spans="2:65" s="1" customFormat="1" ht="31.5" customHeight="1">
      <c r="B132" s="126"/>
      <c r="C132" s="156" t="s">
        <v>191</v>
      </c>
      <c r="D132" s="156" t="s">
        <v>175</v>
      </c>
      <c r="E132" s="157" t="s">
        <v>936</v>
      </c>
      <c r="F132" s="241" t="s">
        <v>937</v>
      </c>
      <c r="G132" s="242"/>
      <c r="H132" s="242"/>
      <c r="I132" s="242"/>
      <c r="J132" s="158" t="s">
        <v>178</v>
      </c>
      <c r="K132" s="159">
        <v>8.15</v>
      </c>
      <c r="L132" s="243">
        <v>0</v>
      </c>
      <c r="M132" s="242"/>
      <c r="N132" s="244">
        <f t="shared" si="5"/>
        <v>0</v>
      </c>
      <c r="O132" s="242"/>
      <c r="P132" s="242"/>
      <c r="Q132" s="242"/>
      <c r="R132" s="128"/>
      <c r="T132" s="161" t="s">
        <v>18</v>
      </c>
      <c r="U132" s="39" t="s">
        <v>43</v>
      </c>
      <c r="V132" s="31"/>
      <c r="W132" s="162">
        <f t="shared" si="6"/>
        <v>0</v>
      </c>
      <c r="X132" s="162">
        <v>0</v>
      </c>
      <c r="Y132" s="162">
        <f t="shared" si="7"/>
        <v>0</v>
      </c>
      <c r="Z132" s="162">
        <v>0</v>
      </c>
      <c r="AA132" s="163">
        <f t="shared" si="8"/>
        <v>0</v>
      </c>
      <c r="AR132" s="13" t="s">
        <v>179</v>
      </c>
      <c r="AT132" s="13" t="s">
        <v>175</v>
      </c>
      <c r="AU132" s="13" t="s">
        <v>153</v>
      </c>
      <c r="AY132" s="13" t="s">
        <v>174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153</v>
      </c>
      <c r="BK132" s="164">
        <f t="shared" si="14"/>
        <v>0</v>
      </c>
      <c r="BL132" s="13" t="s">
        <v>179</v>
      </c>
      <c r="BM132" s="13" t="s">
        <v>191</v>
      </c>
    </row>
    <row r="133" spans="2:65" s="1" customFormat="1" ht="31.5" customHeight="1">
      <c r="B133" s="126"/>
      <c r="C133" s="156" t="s">
        <v>195</v>
      </c>
      <c r="D133" s="156" t="s">
        <v>175</v>
      </c>
      <c r="E133" s="157" t="s">
        <v>938</v>
      </c>
      <c r="F133" s="241" t="s">
        <v>939</v>
      </c>
      <c r="G133" s="242"/>
      <c r="H133" s="242"/>
      <c r="I133" s="242"/>
      <c r="J133" s="158" t="s">
        <v>178</v>
      </c>
      <c r="K133" s="159">
        <v>8.15</v>
      </c>
      <c r="L133" s="243">
        <v>0</v>
      </c>
      <c r="M133" s="242"/>
      <c r="N133" s="244">
        <f t="shared" si="5"/>
        <v>0</v>
      </c>
      <c r="O133" s="242"/>
      <c r="P133" s="242"/>
      <c r="Q133" s="242"/>
      <c r="R133" s="128"/>
      <c r="T133" s="161" t="s">
        <v>18</v>
      </c>
      <c r="U133" s="39" t="s">
        <v>43</v>
      </c>
      <c r="V133" s="31"/>
      <c r="W133" s="162">
        <f t="shared" si="6"/>
        <v>0</v>
      </c>
      <c r="X133" s="162">
        <v>0</v>
      </c>
      <c r="Y133" s="162">
        <f t="shared" si="7"/>
        <v>0</v>
      </c>
      <c r="Z133" s="162">
        <v>0</v>
      </c>
      <c r="AA133" s="163">
        <f t="shared" si="8"/>
        <v>0</v>
      </c>
      <c r="AR133" s="13" t="s">
        <v>179</v>
      </c>
      <c r="AT133" s="13" t="s">
        <v>175</v>
      </c>
      <c r="AU133" s="13" t="s">
        <v>153</v>
      </c>
      <c r="AY133" s="13" t="s">
        <v>174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153</v>
      </c>
      <c r="BK133" s="164">
        <f t="shared" si="14"/>
        <v>0</v>
      </c>
      <c r="BL133" s="13" t="s">
        <v>179</v>
      </c>
      <c r="BM133" s="13" t="s">
        <v>195</v>
      </c>
    </row>
    <row r="134" spans="2:65" s="1" customFormat="1" ht="22.5" customHeight="1">
      <c r="B134" s="126"/>
      <c r="C134" s="156" t="s">
        <v>199</v>
      </c>
      <c r="D134" s="156" t="s">
        <v>175</v>
      </c>
      <c r="E134" s="157" t="s">
        <v>940</v>
      </c>
      <c r="F134" s="241" t="s">
        <v>941</v>
      </c>
      <c r="G134" s="242"/>
      <c r="H134" s="242"/>
      <c r="I134" s="242"/>
      <c r="J134" s="158" t="s">
        <v>178</v>
      </c>
      <c r="K134" s="159">
        <v>8.15</v>
      </c>
      <c r="L134" s="243">
        <v>0</v>
      </c>
      <c r="M134" s="242"/>
      <c r="N134" s="244">
        <f t="shared" si="5"/>
        <v>0</v>
      </c>
      <c r="O134" s="242"/>
      <c r="P134" s="242"/>
      <c r="Q134" s="242"/>
      <c r="R134" s="128"/>
      <c r="T134" s="161" t="s">
        <v>18</v>
      </c>
      <c r="U134" s="39" t="s">
        <v>43</v>
      </c>
      <c r="V134" s="31"/>
      <c r="W134" s="162">
        <f t="shared" si="6"/>
        <v>0</v>
      </c>
      <c r="X134" s="162">
        <v>0</v>
      </c>
      <c r="Y134" s="162">
        <f t="shared" si="7"/>
        <v>0</v>
      </c>
      <c r="Z134" s="162">
        <v>0</v>
      </c>
      <c r="AA134" s="163">
        <f t="shared" si="8"/>
        <v>0</v>
      </c>
      <c r="AR134" s="13" t="s">
        <v>179</v>
      </c>
      <c r="AT134" s="13" t="s">
        <v>175</v>
      </c>
      <c r="AU134" s="13" t="s">
        <v>153</v>
      </c>
      <c r="AY134" s="13" t="s">
        <v>174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153</v>
      </c>
      <c r="BK134" s="164">
        <f t="shared" si="14"/>
        <v>0</v>
      </c>
      <c r="BL134" s="13" t="s">
        <v>179</v>
      </c>
      <c r="BM134" s="13" t="s">
        <v>199</v>
      </c>
    </row>
    <row r="135" spans="2:65" s="1" customFormat="1" ht="31.5" customHeight="1">
      <c r="B135" s="126"/>
      <c r="C135" s="156" t="s">
        <v>203</v>
      </c>
      <c r="D135" s="156" t="s">
        <v>175</v>
      </c>
      <c r="E135" s="157" t="s">
        <v>942</v>
      </c>
      <c r="F135" s="241" t="s">
        <v>943</v>
      </c>
      <c r="G135" s="242"/>
      <c r="H135" s="242"/>
      <c r="I135" s="242"/>
      <c r="J135" s="158" t="s">
        <v>214</v>
      </c>
      <c r="K135" s="159">
        <v>8.15</v>
      </c>
      <c r="L135" s="243">
        <v>0</v>
      </c>
      <c r="M135" s="242"/>
      <c r="N135" s="244">
        <f t="shared" si="5"/>
        <v>0</v>
      </c>
      <c r="O135" s="242"/>
      <c r="P135" s="242"/>
      <c r="Q135" s="242"/>
      <c r="R135" s="128"/>
      <c r="T135" s="161" t="s">
        <v>18</v>
      </c>
      <c r="U135" s="39" t="s">
        <v>43</v>
      </c>
      <c r="V135" s="31"/>
      <c r="W135" s="162">
        <f t="shared" si="6"/>
        <v>0</v>
      </c>
      <c r="X135" s="162">
        <v>0</v>
      </c>
      <c r="Y135" s="162">
        <f t="shared" si="7"/>
        <v>0</v>
      </c>
      <c r="Z135" s="162">
        <v>0</v>
      </c>
      <c r="AA135" s="163">
        <f t="shared" si="8"/>
        <v>0</v>
      </c>
      <c r="AR135" s="13" t="s">
        <v>179</v>
      </c>
      <c r="AT135" s="13" t="s">
        <v>175</v>
      </c>
      <c r="AU135" s="13" t="s">
        <v>153</v>
      </c>
      <c r="AY135" s="13" t="s">
        <v>174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153</v>
      </c>
      <c r="BK135" s="164">
        <f t="shared" si="14"/>
        <v>0</v>
      </c>
      <c r="BL135" s="13" t="s">
        <v>179</v>
      </c>
      <c r="BM135" s="13" t="s">
        <v>203</v>
      </c>
    </row>
    <row r="136" spans="2:65" s="1" customFormat="1" ht="44.25" customHeight="1">
      <c r="B136" s="126"/>
      <c r="C136" s="156" t="s">
        <v>208</v>
      </c>
      <c r="D136" s="156" t="s">
        <v>175</v>
      </c>
      <c r="E136" s="157" t="s">
        <v>944</v>
      </c>
      <c r="F136" s="241" t="s">
        <v>945</v>
      </c>
      <c r="G136" s="242"/>
      <c r="H136" s="242"/>
      <c r="I136" s="242"/>
      <c r="J136" s="158" t="s">
        <v>178</v>
      </c>
      <c r="K136" s="159">
        <v>11.45</v>
      </c>
      <c r="L136" s="243">
        <v>0</v>
      </c>
      <c r="M136" s="242"/>
      <c r="N136" s="244">
        <f t="shared" si="5"/>
        <v>0</v>
      </c>
      <c r="O136" s="242"/>
      <c r="P136" s="242"/>
      <c r="Q136" s="242"/>
      <c r="R136" s="128"/>
      <c r="T136" s="161" t="s">
        <v>18</v>
      </c>
      <c r="U136" s="39" t="s">
        <v>43</v>
      </c>
      <c r="V136" s="31"/>
      <c r="W136" s="162">
        <f t="shared" si="6"/>
        <v>0</v>
      </c>
      <c r="X136" s="162">
        <v>0</v>
      </c>
      <c r="Y136" s="162">
        <f t="shared" si="7"/>
        <v>0</v>
      </c>
      <c r="Z136" s="162">
        <v>0</v>
      </c>
      <c r="AA136" s="163">
        <f t="shared" si="8"/>
        <v>0</v>
      </c>
      <c r="AR136" s="13" t="s">
        <v>179</v>
      </c>
      <c r="AT136" s="13" t="s">
        <v>175</v>
      </c>
      <c r="AU136" s="13" t="s">
        <v>153</v>
      </c>
      <c r="AY136" s="13" t="s">
        <v>174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153</v>
      </c>
      <c r="BK136" s="164">
        <f t="shared" si="14"/>
        <v>0</v>
      </c>
      <c r="BL136" s="13" t="s">
        <v>179</v>
      </c>
      <c r="BM136" s="13" t="s">
        <v>208</v>
      </c>
    </row>
    <row r="137" spans="2:65" s="1" customFormat="1" ht="31.5" customHeight="1">
      <c r="B137" s="126"/>
      <c r="C137" s="156" t="s">
        <v>109</v>
      </c>
      <c r="D137" s="156" t="s">
        <v>175</v>
      </c>
      <c r="E137" s="157" t="s">
        <v>946</v>
      </c>
      <c r="F137" s="241" t="s">
        <v>947</v>
      </c>
      <c r="G137" s="242"/>
      <c r="H137" s="242"/>
      <c r="I137" s="242"/>
      <c r="J137" s="158" t="s">
        <v>178</v>
      </c>
      <c r="K137" s="159">
        <v>5.7</v>
      </c>
      <c r="L137" s="243">
        <v>0</v>
      </c>
      <c r="M137" s="242"/>
      <c r="N137" s="244">
        <f t="shared" si="5"/>
        <v>0</v>
      </c>
      <c r="O137" s="242"/>
      <c r="P137" s="242"/>
      <c r="Q137" s="242"/>
      <c r="R137" s="128"/>
      <c r="T137" s="161" t="s">
        <v>18</v>
      </c>
      <c r="U137" s="39" t="s">
        <v>43</v>
      </c>
      <c r="V137" s="31"/>
      <c r="W137" s="162">
        <f t="shared" si="6"/>
        <v>0</v>
      </c>
      <c r="X137" s="162">
        <v>0</v>
      </c>
      <c r="Y137" s="162">
        <f t="shared" si="7"/>
        <v>0</v>
      </c>
      <c r="Z137" s="162">
        <v>0</v>
      </c>
      <c r="AA137" s="163">
        <f t="shared" si="8"/>
        <v>0</v>
      </c>
      <c r="AR137" s="13" t="s">
        <v>179</v>
      </c>
      <c r="AT137" s="13" t="s">
        <v>175</v>
      </c>
      <c r="AU137" s="13" t="s">
        <v>153</v>
      </c>
      <c r="AY137" s="13" t="s">
        <v>174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153</v>
      </c>
      <c r="BK137" s="164">
        <f t="shared" si="14"/>
        <v>0</v>
      </c>
      <c r="BL137" s="13" t="s">
        <v>179</v>
      </c>
      <c r="BM137" s="13" t="s">
        <v>109</v>
      </c>
    </row>
    <row r="138" spans="2:65" s="1" customFormat="1" ht="22.5" customHeight="1">
      <c r="B138" s="126"/>
      <c r="C138" s="156" t="s">
        <v>216</v>
      </c>
      <c r="D138" s="156" t="s">
        <v>175</v>
      </c>
      <c r="E138" s="157" t="s">
        <v>948</v>
      </c>
      <c r="F138" s="241" t="s">
        <v>949</v>
      </c>
      <c r="G138" s="242"/>
      <c r="H138" s="242"/>
      <c r="I138" s="242"/>
      <c r="J138" s="158" t="s">
        <v>178</v>
      </c>
      <c r="K138" s="159">
        <v>5.7</v>
      </c>
      <c r="L138" s="243">
        <v>0</v>
      </c>
      <c r="M138" s="242"/>
      <c r="N138" s="244">
        <f t="shared" si="5"/>
        <v>0</v>
      </c>
      <c r="O138" s="242"/>
      <c r="P138" s="242"/>
      <c r="Q138" s="242"/>
      <c r="R138" s="128"/>
      <c r="T138" s="161" t="s">
        <v>18</v>
      </c>
      <c r="U138" s="39" t="s">
        <v>43</v>
      </c>
      <c r="V138" s="31"/>
      <c r="W138" s="162">
        <f t="shared" si="6"/>
        <v>0</v>
      </c>
      <c r="X138" s="162">
        <v>0</v>
      </c>
      <c r="Y138" s="162">
        <f t="shared" si="7"/>
        <v>0</v>
      </c>
      <c r="Z138" s="162">
        <v>0</v>
      </c>
      <c r="AA138" s="163">
        <f t="shared" si="8"/>
        <v>0</v>
      </c>
      <c r="AR138" s="13" t="s">
        <v>179</v>
      </c>
      <c r="AT138" s="13" t="s">
        <v>175</v>
      </c>
      <c r="AU138" s="13" t="s">
        <v>153</v>
      </c>
      <c r="AY138" s="13" t="s">
        <v>174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153</v>
      </c>
      <c r="BK138" s="164">
        <f t="shared" si="14"/>
        <v>0</v>
      </c>
      <c r="BL138" s="13" t="s">
        <v>179</v>
      </c>
      <c r="BM138" s="13" t="s">
        <v>216</v>
      </c>
    </row>
    <row r="139" spans="2:65" s="1" customFormat="1" ht="22.5" customHeight="1">
      <c r="B139" s="126"/>
      <c r="C139" s="165" t="s">
        <v>220</v>
      </c>
      <c r="D139" s="165" t="s">
        <v>242</v>
      </c>
      <c r="E139" s="166" t="s">
        <v>950</v>
      </c>
      <c r="F139" s="248" t="s">
        <v>951</v>
      </c>
      <c r="G139" s="249"/>
      <c r="H139" s="249"/>
      <c r="I139" s="249"/>
      <c r="J139" s="167" t="s">
        <v>178</v>
      </c>
      <c r="K139" s="168">
        <v>5.7</v>
      </c>
      <c r="L139" s="250">
        <v>0</v>
      </c>
      <c r="M139" s="249"/>
      <c r="N139" s="251">
        <f t="shared" si="5"/>
        <v>0</v>
      </c>
      <c r="O139" s="242"/>
      <c r="P139" s="242"/>
      <c r="Q139" s="242"/>
      <c r="R139" s="128"/>
      <c r="T139" s="161" t="s">
        <v>18</v>
      </c>
      <c r="U139" s="39" t="s">
        <v>43</v>
      </c>
      <c r="V139" s="31"/>
      <c r="W139" s="162">
        <f t="shared" si="6"/>
        <v>0</v>
      </c>
      <c r="X139" s="162">
        <v>1.67</v>
      </c>
      <c r="Y139" s="162">
        <f t="shared" si="7"/>
        <v>9.519</v>
      </c>
      <c r="Z139" s="162">
        <v>0</v>
      </c>
      <c r="AA139" s="163">
        <f t="shared" si="8"/>
        <v>0</v>
      </c>
      <c r="AR139" s="13" t="s">
        <v>203</v>
      </c>
      <c r="AT139" s="13" t="s">
        <v>242</v>
      </c>
      <c r="AU139" s="13" t="s">
        <v>153</v>
      </c>
      <c r="AY139" s="13" t="s">
        <v>174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153</v>
      </c>
      <c r="BK139" s="164">
        <f t="shared" si="14"/>
        <v>0</v>
      </c>
      <c r="BL139" s="13" t="s">
        <v>179</v>
      </c>
      <c r="BM139" s="13" t="s">
        <v>220</v>
      </c>
    </row>
    <row r="140" spans="2:63" s="9" customFormat="1" ht="29.25" customHeight="1">
      <c r="B140" s="145"/>
      <c r="C140" s="146"/>
      <c r="D140" s="155" t="s">
        <v>925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259">
        <f>BK140</f>
        <v>0</v>
      </c>
      <c r="O140" s="260"/>
      <c r="P140" s="260"/>
      <c r="Q140" s="260"/>
      <c r="R140" s="148"/>
      <c r="T140" s="149"/>
      <c r="U140" s="146"/>
      <c r="V140" s="146"/>
      <c r="W140" s="150">
        <f>W141</f>
        <v>0</v>
      </c>
      <c r="X140" s="146"/>
      <c r="Y140" s="150">
        <f>Y141</f>
        <v>4.6323900000000044</v>
      </c>
      <c r="Z140" s="146"/>
      <c r="AA140" s="151">
        <f>AA141</f>
        <v>0</v>
      </c>
      <c r="AR140" s="152" t="s">
        <v>83</v>
      </c>
      <c r="AT140" s="153" t="s">
        <v>75</v>
      </c>
      <c r="AU140" s="153" t="s">
        <v>83</v>
      </c>
      <c r="AY140" s="152" t="s">
        <v>174</v>
      </c>
      <c r="BK140" s="154">
        <f>BK141</f>
        <v>0</v>
      </c>
    </row>
    <row r="141" spans="2:65" s="1" customFormat="1" ht="44.25" customHeight="1">
      <c r="B141" s="126"/>
      <c r="C141" s="156" t="s">
        <v>224</v>
      </c>
      <c r="D141" s="156" t="s">
        <v>175</v>
      </c>
      <c r="E141" s="157" t="s">
        <v>952</v>
      </c>
      <c r="F141" s="241" t="s">
        <v>953</v>
      </c>
      <c r="G141" s="242"/>
      <c r="H141" s="242"/>
      <c r="I141" s="242"/>
      <c r="J141" s="158" t="s">
        <v>178</v>
      </c>
      <c r="K141" s="159">
        <v>2.45</v>
      </c>
      <c r="L141" s="243">
        <v>0</v>
      </c>
      <c r="M141" s="242"/>
      <c r="N141" s="244">
        <f>ROUND(L141*K141,3)</f>
        <v>0</v>
      </c>
      <c r="O141" s="242"/>
      <c r="P141" s="242"/>
      <c r="Q141" s="242"/>
      <c r="R141" s="128"/>
      <c r="T141" s="161" t="s">
        <v>18</v>
      </c>
      <c r="U141" s="39" t="s">
        <v>43</v>
      </c>
      <c r="V141" s="31"/>
      <c r="W141" s="162">
        <f>V141*K141</f>
        <v>0</v>
      </c>
      <c r="X141" s="162">
        <v>1.89077142857143</v>
      </c>
      <c r="Y141" s="162">
        <f>X141*K141</f>
        <v>4.6323900000000044</v>
      </c>
      <c r="Z141" s="162">
        <v>0</v>
      </c>
      <c r="AA141" s="163">
        <f>Z141*K141</f>
        <v>0</v>
      </c>
      <c r="AR141" s="13" t="s">
        <v>179</v>
      </c>
      <c r="AT141" s="13" t="s">
        <v>175</v>
      </c>
      <c r="AU141" s="13" t="s">
        <v>153</v>
      </c>
      <c r="AY141" s="13" t="s">
        <v>174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153</v>
      </c>
      <c r="BK141" s="164">
        <f>ROUND(L141*K141,3)</f>
        <v>0</v>
      </c>
      <c r="BL141" s="13" t="s">
        <v>179</v>
      </c>
      <c r="BM141" s="13" t="s">
        <v>224</v>
      </c>
    </row>
    <row r="142" spans="2:63" s="9" customFormat="1" ht="29.25" customHeight="1">
      <c r="B142" s="145"/>
      <c r="C142" s="146"/>
      <c r="D142" s="155" t="s">
        <v>927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259">
        <f>BK142</f>
        <v>0</v>
      </c>
      <c r="O142" s="260"/>
      <c r="P142" s="260"/>
      <c r="Q142" s="260"/>
      <c r="R142" s="148"/>
      <c r="T142" s="149"/>
      <c r="U142" s="146"/>
      <c r="V142" s="146"/>
      <c r="W142" s="150">
        <f>SUM(W143:W150)</f>
        <v>0</v>
      </c>
      <c r="X142" s="146"/>
      <c r="Y142" s="150">
        <f>SUM(Y143:Y150)</f>
        <v>0.03923999999999999</v>
      </c>
      <c r="Z142" s="146"/>
      <c r="AA142" s="151">
        <f>SUM(AA143:AA150)</f>
        <v>0</v>
      </c>
      <c r="AR142" s="152" t="s">
        <v>83</v>
      </c>
      <c r="AT142" s="153" t="s">
        <v>75</v>
      </c>
      <c r="AU142" s="153" t="s">
        <v>83</v>
      </c>
      <c r="AY142" s="152" t="s">
        <v>174</v>
      </c>
      <c r="BK142" s="154">
        <f>SUM(BK143:BK150)</f>
        <v>0</v>
      </c>
    </row>
    <row r="143" spans="2:65" s="1" customFormat="1" ht="31.5" customHeight="1">
      <c r="B143" s="126"/>
      <c r="C143" s="156" t="s">
        <v>228</v>
      </c>
      <c r="D143" s="156" t="s">
        <v>175</v>
      </c>
      <c r="E143" s="157" t="s">
        <v>986</v>
      </c>
      <c r="F143" s="241" t="s">
        <v>987</v>
      </c>
      <c r="G143" s="242"/>
      <c r="H143" s="242"/>
      <c r="I143" s="242"/>
      <c r="J143" s="158" t="s">
        <v>350</v>
      </c>
      <c r="K143" s="159">
        <v>25.9</v>
      </c>
      <c r="L143" s="243">
        <v>0</v>
      </c>
      <c r="M143" s="242"/>
      <c r="N143" s="244">
        <f aca="true" t="shared" si="15" ref="N143:N150">ROUND(L143*K143,3)</f>
        <v>0</v>
      </c>
      <c r="O143" s="242"/>
      <c r="P143" s="242"/>
      <c r="Q143" s="242"/>
      <c r="R143" s="128"/>
      <c r="T143" s="161" t="s">
        <v>18</v>
      </c>
      <c r="U143" s="39" t="s">
        <v>43</v>
      </c>
      <c r="V143" s="31"/>
      <c r="W143" s="162">
        <f aca="true" t="shared" si="16" ref="W143:W150">V143*K143</f>
        <v>0</v>
      </c>
      <c r="X143" s="162">
        <v>0</v>
      </c>
      <c r="Y143" s="162">
        <f aca="true" t="shared" si="17" ref="Y143:Y150">X143*K143</f>
        <v>0</v>
      </c>
      <c r="Z143" s="162">
        <v>0</v>
      </c>
      <c r="AA143" s="163">
        <f aca="true" t="shared" si="18" ref="AA143:AA150">Z143*K143</f>
        <v>0</v>
      </c>
      <c r="AR143" s="13" t="s">
        <v>179</v>
      </c>
      <c r="AT143" s="13" t="s">
        <v>175</v>
      </c>
      <c r="AU143" s="13" t="s">
        <v>153</v>
      </c>
      <c r="AY143" s="13" t="s">
        <v>174</v>
      </c>
      <c r="BE143" s="101">
        <f aca="true" t="shared" si="19" ref="BE143:BE150">IF(U143="základná",N143,0)</f>
        <v>0</v>
      </c>
      <c r="BF143" s="101">
        <f aca="true" t="shared" si="20" ref="BF143:BF150">IF(U143="znížená",N143,0)</f>
        <v>0</v>
      </c>
      <c r="BG143" s="101">
        <f aca="true" t="shared" si="21" ref="BG143:BG150">IF(U143="zákl. prenesená",N143,0)</f>
        <v>0</v>
      </c>
      <c r="BH143" s="101">
        <f aca="true" t="shared" si="22" ref="BH143:BH150">IF(U143="zníž. prenesená",N143,0)</f>
        <v>0</v>
      </c>
      <c r="BI143" s="101">
        <f aca="true" t="shared" si="23" ref="BI143:BI150">IF(U143="nulová",N143,0)</f>
        <v>0</v>
      </c>
      <c r="BJ143" s="13" t="s">
        <v>153</v>
      </c>
      <c r="BK143" s="164">
        <f aca="true" t="shared" si="24" ref="BK143:BK150">ROUND(L143*K143,3)</f>
        <v>0</v>
      </c>
      <c r="BL143" s="13" t="s">
        <v>179</v>
      </c>
      <c r="BM143" s="13" t="s">
        <v>228</v>
      </c>
    </row>
    <row r="144" spans="2:65" s="1" customFormat="1" ht="44.25" customHeight="1">
      <c r="B144" s="126"/>
      <c r="C144" s="165" t="s">
        <v>232</v>
      </c>
      <c r="D144" s="165" t="s">
        <v>242</v>
      </c>
      <c r="E144" s="166" t="s">
        <v>988</v>
      </c>
      <c r="F144" s="248" t="s">
        <v>989</v>
      </c>
      <c r="G144" s="249"/>
      <c r="H144" s="249"/>
      <c r="I144" s="249"/>
      <c r="J144" s="167" t="s">
        <v>350</v>
      </c>
      <c r="K144" s="168">
        <v>25.9</v>
      </c>
      <c r="L144" s="250">
        <v>0</v>
      </c>
      <c r="M144" s="249"/>
      <c r="N144" s="251">
        <f t="shared" si="15"/>
        <v>0</v>
      </c>
      <c r="O144" s="242"/>
      <c r="P144" s="242"/>
      <c r="Q144" s="242"/>
      <c r="R144" s="128"/>
      <c r="T144" s="161" t="s">
        <v>18</v>
      </c>
      <c r="U144" s="39" t="s">
        <v>43</v>
      </c>
      <c r="V144" s="31"/>
      <c r="W144" s="162">
        <f t="shared" si="16"/>
        <v>0</v>
      </c>
      <c r="X144" s="162">
        <v>0.0006</v>
      </c>
      <c r="Y144" s="162">
        <f t="shared" si="17"/>
        <v>0.015539999999999998</v>
      </c>
      <c r="Z144" s="162">
        <v>0</v>
      </c>
      <c r="AA144" s="163">
        <f t="shared" si="18"/>
        <v>0</v>
      </c>
      <c r="AR144" s="13" t="s">
        <v>203</v>
      </c>
      <c r="AT144" s="13" t="s">
        <v>242</v>
      </c>
      <c r="AU144" s="13" t="s">
        <v>153</v>
      </c>
      <c r="AY144" s="13" t="s">
        <v>174</v>
      </c>
      <c r="BE144" s="101">
        <f t="shared" si="19"/>
        <v>0</v>
      </c>
      <c r="BF144" s="101">
        <f t="shared" si="20"/>
        <v>0</v>
      </c>
      <c r="BG144" s="101">
        <f t="shared" si="21"/>
        <v>0</v>
      </c>
      <c r="BH144" s="101">
        <f t="shared" si="22"/>
        <v>0</v>
      </c>
      <c r="BI144" s="101">
        <f t="shared" si="23"/>
        <v>0</v>
      </c>
      <c r="BJ144" s="13" t="s">
        <v>153</v>
      </c>
      <c r="BK144" s="164">
        <f t="shared" si="24"/>
        <v>0</v>
      </c>
      <c r="BL144" s="13" t="s">
        <v>179</v>
      </c>
      <c r="BM144" s="13" t="s">
        <v>232</v>
      </c>
    </row>
    <row r="145" spans="2:65" s="1" customFormat="1" ht="44.25" customHeight="1">
      <c r="B145" s="126"/>
      <c r="C145" s="156" t="s">
        <v>237</v>
      </c>
      <c r="D145" s="156" t="s">
        <v>175</v>
      </c>
      <c r="E145" s="157" t="s">
        <v>990</v>
      </c>
      <c r="F145" s="241" t="s">
        <v>991</v>
      </c>
      <c r="G145" s="242"/>
      <c r="H145" s="242"/>
      <c r="I145" s="242"/>
      <c r="J145" s="158" t="s">
        <v>350</v>
      </c>
      <c r="K145" s="159">
        <v>0.7</v>
      </c>
      <c r="L145" s="243">
        <v>0</v>
      </c>
      <c r="M145" s="242"/>
      <c r="N145" s="244">
        <f t="shared" si="15"/>
        <v>0</v>
      </c>
      <c r="O145" s="242"/>
      <c r="P145" s="242"/>
      <c r="Q145" s="242"/>
      <c r="R145" s="128"/>
      <c r="T145" s="161" t="s">
        <v>18</v>
      </c>
      <c r="U145" s="39" t="s">
        <v>43</v>
      </c>
      <c r="V145" s="31"/>
      <c r="W145" s="162">
        <f t="shared" si="16"/>
        <v>0</v>
      </c>
      <c r="X145" s="162">
        <v>0</v>
      </c>
      <c r="Y145" s="162">
        <f t="shared" si="17"/>
        <v>0</v>
      </c>
      <c r="Z145" s="162">
        <v>0</v>
      </c>
      <c r="AA145" s="163">
        <f t="shared" si="18"/>
        <v>0</v>
      </c>
      <c r="AR145" s="13" t="s">
        <v>179</v>
      </c>
      <c r="AT145" s="13" t="s">
        <v>175</v>
      </c>
      <c r="AU145" s="13" t="s">
        <v>153</v>
      </c>
      <c r="AY145" s="13" t="s">
        <v>174</v>
      </c>
      <c r="BE145" s="101">
        <f t="shared" si="19"/>
        <v>0</v>
      </c>
      <c r="BF145" s="101">
        <f t="shared" si="20"/>
        <v>0</v>
      </c>
      <c r="BG145" s="101">
        <f t="shared" si="21"/>
        <v>0</v>
      </c>
      <c r="BH145" s="101">
        <f t="shared" si="22"/>
        <v>0</v>
      </c>
      <c r="BI145" s="101">
        <f t="shared" si="23"/>
        <v>0</v>
      </c>
      <c r="BJ145" s="13" t="s">
        <v>153</v>
      </c>
      <c r="BK145" s="164">
        <f t="shared" si="24"/>
        <v>0</v>
      </c>
      <c r="BL145" s="13" t="s">
        <v>179</v>
      </c>
      <c r="BM145" s="13" t="s">
        <v>237</v>
      </c>
    </row>
    <row r="146" spans="2:65" s="1" customFormat="1" ht="31.5" customHeight="1">
      <c r="B146" s="126"/>
      <c r="C146" s="165" t="s">
        <v>241</v>
      </c>
      <c r="D146" s="165" t="s">
        <v>242</v>
      </c>
      <c r="E146" s="166" t="s">
        <v>992</v>
      </c>
      <c r="F146" s="248" t="s">
        <v>993</v>
      </c>
      <c r="G146" s="249"/>
      <c r="H146" s="249"/>
      <c r="I146" s="249"/>
      <c r="J146" s="167" t="s">
        <v>350</v>
      </c>
      <c r="K146" s="168">
        <v>0.7</v>
      </c>
      <c r="L146" s="250">
        <v>0</v>
      </c>
      <c r="M146" s="249"/>
      <c r="N146" s="251">
        <f t="shared" si="15"/>
        <v>0</v>
      </c>
      <c r="O146" s="242"/>
      <c r="P146" s="242"/>
      <c r="Q146" s="242"/>
      <c r="R146" s="128"/>
      <c r="T146" s="161" t="s">
        <v>18</v>
      </c>
      <c r="U146" s="39" t="s">
        <v>43</v>
      </c>
      <c r="V146" s="31"/>
      <c r="W146" s="162">
        <f t="shared" si="16"/>
        <v>0</v>
      </c>
      <c r="X146" s="162">
        <v>0.00181428571428571</v>
      </c>
      <c r="Y146" s="162">
        <f t="shared" si="17"/>
        <v>0.0012699999999999968</v>
      </c>
      <c r="Z146" s="162">
        <v>0</v>
      </c>
      <c r="AA146" s="163">
        <f t="shared" si="18"/>
        <v>0</v>
      </c>
      <c r="AR146" s="13" t="s">
        <v>203</v>
      </c>
      <c r="AT146" s="13" t="s">
        <v>242</v>
      </c>
      <c r="AU146" s="13" t="s">
        <v>153</v>
      </c>
      <c r="AY146" s="13" t="s">
        <v>174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3" t="s">
        <v>153</v>
      </c>
      <c r="BK146" s="164">
        <f t="shared" si="24"/>
        <v>0</v>
      </c>
      <c r="BL146" s="13" t="s">
        <v>179</v>
      </c>
      <c r="BM146" s="13" t="s">
        <v>241</v>
      </c>
    </row>
    <row r="147" spans="2:65" s="1" customFormat="1" ht="31.5" customHeight="1">
      <c r="B147" s="126"/>
      <c r="C147" s="156" t="s">
        <v>246</v>
      </c>
      <c r="D147" s="156" t="s">
        <v>175</v>
      </c>
      <c r="E147" s="157" t="s">
        <v>994</v>
      </c>
      <c r="F147" s="241" t="s">
        <v>995</v>
      </c>
      <c r="G147" s="242"/>
      <c r="H147" s="242"/>
      <c r="I147" s="242"/>
      <c r="J147" s="158" t="s">
        <v>350</v>
      </c>
      <c r="K147" s="159">
        <v>25.9</v>
      </c>
      <c r="L147" s="243">
        <v>0</v>
      </c>
      <c r="M147" s="242"/>
      <c r="N147" s="244">
        <f t="shared" si="15"/>
        <v>0</v>
      </c>
      <c r="O147" s="242"/>
      <c r="P147" s="242"/>
      <c r="Q147" s="242"/>
      <c r="R147" s="128"/>
      <c r="T147" s="161" t="s">
        <v>18</v>
      </c>
      <c r="U147" s="39" t="s">
        <v>43</v>
      </c>
      <c r="V147" s="31"/>
      <c r="W147" s="162">
        <f t="shared" si="16"/>
        <v>0</v>
      </c>
      <c r="X147" s="162">
        <v>0</v>
      </c>
      <c r="Y147" s="162">
        <f t="shared" si="17"/>
        <v>0</v>
      </c>
      <c r="Z147" s="162">
        <v>0</v>
      </c>
      <c r="AA147" s="163">
        <f t="shared" si="18"/>
        <v>0</v>
      </c>
      <c r="AR147" s="13" t="s">
        <v>179</v>
      </c>
      <c r="AT147" s="13" t="s">
        <v>175</v>
      </c>
      <c r="AU147" s="13" t="s">
        <v>153</v>
      </c>
      <c r="AY147" s="13" t="s">
        <v>174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3" t="s">
        <v>153</v>
      </c>
      <c r="BK147" s="164">
        <f t="shared" si="24"/>
        <v>0</v>
      </c>
      <c r="BL147" s="13" t="s">
        <v>179</v>
      </c>
      <c r="BM147" s="13" t="s">
        <v>246</v>
      </c>
    </row>
    <row r="148" spans="2:65" s="1" customFormat="1" ht="31.5" customHeight="1">
      <c r="B148" s="126"/>
      <c r="C148" s="156" t="s">
        <v>250</v>
      </c>
      <c r="D148" s="156" t="s">
        <v>175</v>
      </c>
      <c r="E148" s="157" t="s">
        <v>996</v>
      </c>
      <c r="F148" s="241" t="s">
        <v>997</v>
      </c>
      <c r="G148" s="242"/>
      <c r="H148" s="242"/>
      <c r="I148" s="242"/>
      <c r="J148" s="158" t="s">
        <v>350</v>
      </c>
      <c r="K148" s="159">
        <v>25.9</v>
      </c>
      <c r="L148" s="243">
        <v>0</v>
      </c>
      <c r="M148" s="242"/>
      <c r="N148" s="244">
        <f t="shared" si="15"/>
        <v>0</v>
      </c>
      <c r="O148" s="242"/>
      <c r="P148" s="242"/>
      <c r="Q148" s="242"/>
      <c r="R148" s="128"/>
      <c r="T148" s="161" t="s">
        <v>18</v>
      </c>
      <c r="U148" s="39" t="s">
        <v>43</v>
      </c>
      <c r="V148" s="31"/>
      <c r="W148" s="162">
        <f t="shared" si="16"/>
        <v>0</v>
      </c>
      <c r="X148" s="162">
        <v>0</v>
      </c>
      <c r="Y148" s="162">
        <f t="shared" si="17"/>
        <v>0</v>
      </c>
      <c r="Z148" s="162">
        <v>0</v>
      </c>
      <c r="AA148" s="163">
        <f t="shared" si="18"/>
        <v>0</v>
      </c>
      <c r="AR148" s="13" t="s">
        <v>179</v>
      </c>
      <c r="AT148" s="13" t="s">
        <v>175</v>
      </c>
      <c r="AU148" s="13" t="s">
        <v>153</v>
      </c>
      <c r="AY148" s="13" t="s">
        <v>174</v>
      </c>
      <c r="BE148" s="101">
        <f t="shared" si="19"/>
        <v>0</v>
      </c>
      <c r="BF148" s="101">
        <f t="shared" si="20"/>
        <v>0</v>
      </c>
      <c r="BG148" s="101">
        <f t="shared" si="21"/>
        <v>0</v>
      </c>
      <c r="BH148" s="101">
        <f t="shared" si="22"/>
        <v>0</v>
      </c>
      <c r="BI148" s="101">
        <f t="shared" si="23"/>
        <v>0</v>
      </c>
      <c r="BJ148" s="13" t="s">
        <v>153</v>
      </c>
      <c r="BK148" s="164">
        <f t="shared" si="24"/>
        <v>0</v>
      </c>
      <c r="BL148" s="13" t="s">
        <v>179</v>
      </c>
      <c r="BM148" s="13" t="s">
        <v>250</v>
      </c>
    </row>
    <row r="149" spans="2:65" s="1" customFormat="1" ht="31.5" customHeight="1">
      <c r="B149" s="126"/>
      <c r="C149" s="156" t="s">
        <v>8</v>
      </c>
      <c r="D149" s="156" t="s">
        <v>175</v>
      </c>
      <c r="E149" s="157" t="s">
        <v>998</v>
      </c>
      <c r="F149" s="241" t="s">
        <v>999</v>
      </c>
      <c r="G149" s="242"/>
      <c r="H149" s="242"/>
      <c r="I149" s="242"/>
      <c r="J149" s="158" t="s">
        <v>235</v>
      </c>
      <c r="K149" s="159">
        <v>1</v>
      </c>
      <c r="L149" s="243">
        <v>0</v>
      </c>
      <c r="M149" s="242"/>
      <c r="N149" s="244">
        <f t="shared" si="15"/>
        <v>0</v>
      </c>
      <c r="O149" s="242"/>
      <c r="P149" s="242"/>
      <c r="Q149" s="242"/>
      <c r="R149" s="128"/>
      <c r="T149" s="161" t="s">
        <v>18</v>
      </c>
      <c r="U149" s="39" t="s">
        <v>43</v>
      </c>
      <c r="V149" s="31"/>
      <c r="W149" s="162">
        <f t="shared" si="16"/>
        <v>0</v>
      </c>
      <c r="X149" s="162">
        <v>0.02081</v>
      </c>
      <c r="Y149" s="162">
        <f t="shared" si="17"/>
        <v>0.02081</v>
      </c>
      <c r="Z149" s="162">
        <v>0</v>
      </c>
      <c r="AA149" s="163">
        <f t="shared" si="18"/>
        <v>0</v>
      </c>
      <c r="AR149" s="13" t="s">
        <v>179</v>
      </c>
      <c r="AT149" s="13" t="s">
        <v>175</v>
      </c>
      <c r="AU149" s="13" t="s">
        <v>153</v>
      </c>
      <c r="AY149" s="13" t="s">
        <v>174</v>
      </c>
      <c r="BE149" s="101">
        <f t="shared" si="19"/>
        <v>0</v>
      </c>
      <c r="BF149" s="101">
        <f t="shared" si="20"/>
        <v>0</v>
      </c>
      <c r="BG149" s="101">
        <f t="shared" si="21"/>
        <v>0</v>
      </c>
      <c r="BH149" s="101">
        <f t="shared" si="22"/>
        <v>0</v>
      </c>
      <c r="BI149" s="101">
        <f t="shared" si="23"/>
        <v>0</v>
      </c>
      <c r="BJ149" s="13" t="s">
        <v>153</v>
      </c>
      <c r="BK149" s="164">
        <f t="shared" si="24"/>
        <v>0</v>
      </c>
      <c r="BL149" s="13" t="s">
        <v>179</v>
      </c>
      <c r="BM149" s="13" t="s">
        <v>8</v>
      </c>
    </row>
    <row r="150" spans="2:65" s="1" customFormat="1" ht="22.5" customHeight="1">
      <c r="B150" s="126"/>
      <c r="C150" s="156" t="s">
        <v>257</v>
      </c>
      <c r="D150" s="156" t="s">
        <v>175</v>
      </c>
      <c r="E150" s="157" t="s">
        <v>1000</v>
      </c>
      <c r="F150" s="241" t="s">
        <v>1001</v>
      </c>
      <c r="G150" s="242"/>
      <c r="H150" s="242"/>
      <c r="I150" s="242"/>
      <c r="J150" s="158" t="s">
        <v>350</v>
      </c>
      <c r="K150" s="159">
        <v>20.3</v>
      </c>
      <c r="L150" s="243">
        <v>0</v>
      </c>
      <c r="M150" s="242"/>
      <c r="N150" s="244">
        <f t="shared" si="15"/>
        <v>0</v>
      </c>
      <c r="O150" s="242"/>
      <c r="P150" s="242"/>
      <c r="Q150" s="242"/>
      <c r="R150" s="128"/>
      <c r="T150" s="161" t="s">
        <v>18</v>
      </c>
      <c r="U150" s="39" t="s">
        <v>43</v>
      </c>
      <c r="V150" s="31"/>
      <c r="W150" s="162">
        <f t="shared" si="16"/>
        <v>0</v>
      </c>
      <c r="X150" s="162">
        <v>7.98029556650246E-05</v>
      </c>
      <c r="Y150" s="162">
        <f t="shared" si="17"/>
        <v>0.0016199999999999995</v>
      </c>
      <c r="Z150" s="162">
        <v>0</v>
      </c>
      <c r="AA150" s="163">
        <f t="shared" si="18"/>
        <v>0</v>
      </c>
      <c r="AR150" s="13" t="s">
        <v>179</v>
      </c>
      <c r="AT150" s="13" t="s">
        <v>175</v>
      </c>
      <c r="AU150" s="13" t="s">
        <v>153</v>
      </c>
      <c r="AY150" s="13" t="s">
        <v>174</v>
      </c>
      <c r="BE150" s="101">
        <f t="shared" si="19"/>
        <v>0</v>
      </c>
      <c r="BF150" s="101">
        <f t="shared" si="20"/>
        <v>0</v>
      </c>
      <c r="BG150" s="101">
        <f t="shared" si="21"/>
        <v>0</v>
      </c>
      <c r="BH150" s="101">
        <f t="shared" si="22"/>
        <v>0</v>
      </c>
      <c r="BI150" s="101">
        <f t="shared" si="23"/>
        <v>0</v>
      </c>
      <c r="BJ150" s="13" t="s">
        <v>153</v>
      </c>
      <c r="BK150" s="164">
        <f t="shared" si="24"/>
        <v>0</v>
      </c>
      <c r="BL150" s="13" t="s">
        <v>179</v>
      </c>
      <c r="BM150" s="13" t="s">
        <v>257</v>
      </c>
    </row>
    <row r="151" spans="2:63" s="9" customFormat="1" ht="29.25" customHeight="1">
      <c r="B151" s="145"/>
      <c r="C151" s="146"/>
      <c r="D151" s="155" t="s">
        <v>136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259">
        <f>BK151</f>
        <v>0</v>
      </c>
      <c r="O151" s="260"/>
      <c r="P151" s="260"/>
      <c r="Q151" s="260"/>
      <c r="R151" s="148"/>
      <c r="T151" s="149"/>
      <c r="U151" s="146"/>
      <c r="V151" s="146"/>
      <c r="W151" s="150">
        <f>W152</f>
        <v>0</v>
      </c>
      <c r="X151" s="146"/>
      <c r="Y151" s="150">
        <f>Y152</f>
        <v>0</v>
      </c>
      <c r="Z151" s="146"/>
      <c r="AA151" s="151">
        <f>AA152</f>
        <v>0</v>
      </c>
      <c r="AR151" s="152" t="s">
        <v>83</v>
      </c>
      <c r="AT151" s="153" t="s">
        <v>75</v>
      </c>
      <c r="AU151" s="153" t="s">
        <v>83</v>
      </c>
      <c r="AY151" s="152" t="s">
        <v>174</v>
      </c>
      <c r="BK151" s="154">
        <f>BK152</f>
        <v>0</v>
      </c>
    </row>
    <row r="152" spans="2:65" s="1" customFormat="1" ht="31.5" customHeight="1">
      <c r="B152" s="126"/>
      <c r="C152" s="156" t="s">
        <v>261</v>
      </c>
      <c r="D152" s="156" t="s">
        <v>175</v>
      </c>
      <c r="E152" s="157" t="s">
        <v>978</v>
      </c>
      <c r="F152" s="241" t="s">
        <v>979</v>
      </c>
      <c r="G152" s="242"/>
      <c r="H152" s="242"/>
      <c r="I152" s="242"/>
      <c r="J152" s="158" t="s">
        <v>214</v>
      </c>
      <c r="K152" s="159">
        <v>14.238</v>
      </c>
      <c r="L152" s="243">
        <v>0</v>
      </c>
      <c r="M152" s="242"/>
      <c r="N152" s="244">
        <f>ROUND(L152*K152,3)</f>
        <v>0</v>
      </c>
      <c r="O152" s="242"/>
      <c r="P152" s="242"/>
      <c r="Q152" s="242"/>
      <c r="R152" s="128"/>
      <c r="T152" s="161" t="s">
        <v>18</v>
      </c>
      <c r="U152" s="39" t="s">
        <v>43</v>
      </c>
      <c r="V152" s="31"/>
      <c r="W152" s="162">
        <f>V152*K152</f>
        <v>0</v>
      </c>
      <c r="X152" s="162">
        <v>0</v>
      </c>
      <c r="Y152" s="162">
        <f>X152*K152</f>
        <v>0</v>
      </c>
      <c r="Z152" s="162">
        <v>0</v>
      </c>
      <c r="AA152" s="163">
        <f>Z152*K152</f>
        <v>0</v>
      </c>
      <c r="AR152" s="13" t="s">
        <v>179</v>
      </c>
      <c r="AT152" s="13" t="s">
        <v>175</v>
      </c>
      <c r="AU152" s="13" t="s">
        <v>153</v>
      </c>
      <c r="AY152" s="13" t="s">
        <v>174</v>
      </c>
      <c r="BE152" s="101">
        <f>IF(U152="základná",N152,0)</f>
        <v>0</v>
      </c>
      <c r="BF152" s="101">
        <f>IF(U152="znížená",N152,0)</f>
        <v>0</v>
      </c>
      <c r="BG152" s="101">
        <f>IF(U152="zákl. prenesená",N152,0)</f>
        <v>0</v>
      </c>
      <c r="BH152" s="101">
        <f>IF(U152="zníž. prenesená",N152,0)</f>
        <v>0</v>
      </c>
      <c r="BI152" s="101">
        <f>IF(U152="nulová",N152,0)</f>
        <v>0</v>
      </c>
      <c r="BJ152" s="13" t="s">
        <v>153</v>
      </c>
      <c r="BK152" s="164">
        <f>ROUND(L152*K152,3)</f>
        <v>0</v>
      </c>
      <c r="BL152" s="13" t="s">
        <v>179</v>
      </c>
      <c r="BM152" s="13" t="s">
        <v>261</v>
      </c>
    </row>
    <row r="153" spans="2:63" s="9" customFormat="1" ht="36.75" customHeight="1">
      <c r="B153" s="145"/>
      <c r="C153" s="146"/>
      <c r="D153" s="147" t="s">
        <v>137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263">
        <f>BK153</f>
        <v>0</v>
      </c>
      <c r="O153" s="264"/>
      <c r="P153" s="264"/>
      <c r="Q153" s="264"/>
      <c r="R153" s="148"/>
      <c r="T153" s="149"/>
      <c r="U153" s="146"/>
      <c r="V153" s="146"/>
      <c r="W153" s="150">
        <f>W154</f>
        <v>0</v>
      </c>
      <c r="X153" s="146"/>
      <c r="Y153" s="150">
        <f>Y154</f>
        <v>0.00435</v>
      </c>
      <c r="Z153" s="146"/>
      <c r="AA153" s="151">
        <f>AA154</f>
        <v>0</v>
      </c>
      <c r="AR153" s="152" t="s">
        <v>153</v>
      </c>
      <c r="AT153" s="153" t="s">
        <v>75</v>
      </c>
      <c r="AU153" s="153" t="s">
        <v>76</v>
      </c>
      <c r="AY153" s="152" t="s">
        <v>174</v>
      </c>
      <c r="BK153" s="154">
        <f>BK154</f>
        <v>0</v>
      </c>
    </row>
    <row r="154" spans="2:63" s="9" customFormat="1" ht="19.5" customHeight="1">
      <c r="B154" s="145"/>
      <c r="C154" s="146"/>
      <c r="D154" s="155" t="s">
        <v>709</v>
      </c>
      <c r="E154" s="155"/>
      <c r="F154" s="155"/>
      <c r="G154" s="155"/>
      <c r="H154" s="155"/>
      <c r="I154" s="155"/>
      <c r="J154" s="155"/>
      <c r="K154" s="155"/>
      <c r="L154" s="155"/>
      <c r="M154" s="155"/>
      <c r="N154" s="252">
        <f>BK154</f>
        <v>0</v>
      </c>
      <c r="O154" s="253"/>
      <c r="P154" s="253"/>
      <c r="Q154" s="253"/>
      <c r="R154" s="148"/>
      <c r="T154" s="149"/>
      <c r="U154" s="146"/>
      <c r="V154" s="146"/>
      <c r="W154" s="150">
        <f>SUM(W155:W170)</f>
        <v>0</v>
      </c>
      <c r="X154" s="146"/>
      <c r="Y154" s="150">
        <f>SUM(Y155:Y170)</f>
        <v>0.00435</v>
      </c>
      <c r="Z154" s="146"/>
      <c r="AA154" s="151">
        <f>SUM(AA155:AA170)</f>
        <v>0</v>
      </c>
      <c r="AR154" s="152" t="s">
        <v>153</v>
      </c>
      <c r="AT154" s="153" t="s">
        <v>75</v>
      </c>
      <c r="AU154" s="153" t="s">
        <v>83</v>
      </c>
      <c r="AY154" s="152" t="s">
        <v>174</v>
      </c>
      <c r="BK154" s="154">
        <f>SUM(BK155:BK170)</f>
        <v>0</v>
      </c>
    </row>
    <row r="155" spans="2:65" s="1" customFormat="1" ht="44.25" customHeight="1">
      <c r="B155" s="126"/>
      <c r="C155" s="156" t="s">
        <v>266</v>
      </c>
      <c r="D155" s="156" t="s">
        <v>175</v>
      </c>
      <c r="E155" s="157" t="s">
        <v>1002</v>
      </c>
      <c r="F155" s="241" t="s">
        <v>1003</v>
      </c>
      <c r="G155" s="242"/>
      <c r="H155" s="242"/>
      <c r="I155" s="242"/>
      <c r="J155" s="158" t="s">
        <v>350</v>
      </c>
      <c r="K155" s="159">
        <v>0.2</v>
      </c>
      <c r="L155" s="243">
        <v>0</v>
      </c>
      <c r="M155" s="242"/>
      <c r="N155" s="244">
        <f aca="true" t="shared" si="25" ref="N155:N170">ROUND(L155*K155,3)</f>
        <v>0</v>
      </c>
      <c r="O155" s="242"/>
      <c r="P155" s="242"/>
      <c r="Q155" s="242"/>
      <c r="R155" s="128"/>
      <c r="T155" s="161" t="s">
        <v>18</v>
      </c>
      <c r="U155" s="39" t="s">
        <v>43</v>
      </c>
      <c r="V155" s="31"/>
      <c r="W155" s="162">
        <f aca="true" t="shared" si="26" ref="W155:W170">V155*K155</f>
        <v>0</v>
      </c>
      <c r="X155" s="162">
        <v>0.002</v>
      </c>
      <c r="Y155" s="162">
        <f aca="true" t="shared" si="27" ref="Y155:Y170">X155*K155</f>
        <v>0.0004</v>
      </c>
      <c r="Z155" s="162">
        <v>0</v>
      </c>
      <c r="AA155" s="163">
        <f aca="true" t="shared" si="28" ref="AA155:AA170">Z155*K155</f>
        <v>0</v>
      </c>
      <c r="AR155" s="13" t="s">
        <v>237</v>
      </c>
      <c r="AT155" s="13" t="s">
        <v>175</v>
      </c>
      <c r="AU155" s="13" t="s">
        <v>153</v>
      </c>
      <c r="AY155" s="13" t="s">
        <v>174</v>
      </c>
      <c r="BE155" s="101">
        <f aca="true" t="shared" si="29" ref="BE155:BE170">IF(U155="základná",N155,0)</f>
        <v>0</v>
      </c>
      <c r="BF155" s="101">
        <f aca="true" t="shared" si="30" ref="BF155:BF170">IF(U155="znížená",N155,0)</f>
        <v>0</v>
      </c>
      <c r="BG155" s="101">
        <f aca="true" t="shared" si="31" ref="BG155:BG170">IF(U155="zákl. prenesená",N155,0)</f>
        <v>0</v>
      </c>
      <c r="BH155" s="101">
        <f aca="true" t="shared" si="32" ref="BH155:BH170">IF(U155="zníž. prenesená",N155,0)</f>
        <v>0</v>
      </c>
      <c r="BI155" s="101">
        <f aca="true" t="shared" si="33" ref="BI155:BI170">IF(U155="nulová",N155,0)</f>
        <v>0</v>
      </c>
      <c r="BJ155" s="13" t="s">
        <v>153</v>
      </c>
      <c r="BK155" s="164">
        <f aca="true" t="shared" si="34" ref="BK155:BK170">ROUND(L155*K155,3)</f>
        <v>0</v>
      </c>
      <c r="BL155" s="13" t="s">
        <v>237</v>
      </c>
      <c r="BM155" s="13" t="s">
        <v>266</v>
      </c>
    </row>
    <row r="156" spans="2:65" s="1" customFormat="1" ht="31.5" customHeight="1">
      <c r="B156" s="126"/>
      <c r="C156" s="156" t="s">
        <v>270</v>
      </c>
      <c r="D156" s="156" t="s">
        <v>175</v>
      </c>
      <c r="E156" s="157" t="s">
        <v>1004</v>
      </c>
      <c r="F156" s="241" t="s">
        <v>1005</v>
      </c>
      <c r="G156" s="242"/>
      <c r="H156" s="242"/>
      <c r="I156" s="242"/>
      <c r="J156" s="158" t="s">
        <v>235</v>
      </c>
      <c r="K156" s="159">
        <v>1</v>
      </c>
      <c r="L156" s="243">
        <v>0</v>
      </c>
      <c r="M156" s="242"/>
      <c r="N156" s="244">
        <f t="shared" si="25"/>
        <v>0</v>
      </c>
      <c r="O156" s="242"/>
      <c r="P156" s="242"/>
      <c r="Q156" s="242"/>
      <c r="R156" s="128"/>
      <c r="T156" s="161" t="s">
        <v>18</v>
      </c>
      <c r="U156" s="39" t="s">
        <v>43</v>
      </c>
      <c r="V156" s="31"/>
      <c r="W156" s="162">
        <f t="shared" si="26"/>
        <v>0</v>
      </c>
      <c r="X156" s="162">
        <v>2E-05</v>
      </c>
      <c r="Y156" s="162">
        <f t="shared" si="27"/>
        <v>2E-05</v>
      </c>
      <c r="Z156" s="162">
        <v>0</v>
      </c>
      <c r="AA156" s="163">
        <f t="shared" si="28"/>
        <v>0</v>
      </c>
      <c r="AR156" s="13" t="s">
        <v>237</v>
      </c>
      <c r="AT156" s="13" t="s">
        <v>175</v>
      </c>
      <c r="AU156" s="13" t="s">
        <v>153</v>
      </c>
      <c r="AY156" s="13" t="s">
        <v>174</v>
      </c>
      <c r="BE156" s="101">
        <f t="shared" si="29"/>
        <v>0</v>
      </c>
      <c r="BF156" s="101">
        <f t="shared" si="30"/>
        <v>0</v>
      </c>
      <c r="BG156" s="101">
        <f t="shared" si="31"/>
        <v>0</v>
      </c>
      <c r="BH156" s="101">
        <f t="shared" si="32"/>
        <v>0</v>
      </c>
      <c r="BI156" s="101">
        <f t="shared" si="33"/>
        <v>0</v>
      </c>
      <c r="BJ156" s="13" t="s">
        <v>153</v>
      </c>
      <c r="BK156" s="164">
        <f t="shared" si="34"/>
        <v>0</v>
      </c>
      <c r="BL156" s="13" t="s">
        <v>237</v>
      </c>
      <c r="BM156" s="13" t="s">
        <v>270</v>
      </c>
    </row>
    <row r="157" spans="2:65" s="1" customFormat="1" ht="22.5" customHeight="1">
      <c r="B157" s="126"/>
      <c r="C157" s="165" t="s">
        <v>274</v>
      </c>
      <c r="D157" s="165" t="s">
        <v>242</v>
      </c>
      <c r="E157" s="166" t="s">
        <v>1006</v>
      </c>
      <c r="F157" s="248" t="s">
        <v>1007</v>
      </c>
      <c r="G157" s="249"/>
      <c r="H157" s="249"/>
      <c r="I157" s="249"/>
      <c r="J157" s="167" t="s">
        <v>235</v>
      </c>
      <c r="K157" s="168">
        <v>1</v>
      </c>
      <c r="L157" s="250">
        <v>0</v>
      </c>
      <c r="M157" s="249"/>
      <c r="N157" s="251">
        <f t="shared" si="25"/>
        <v>0</v>
      </c>
      <c r="O157" s="242"/>
      <c r="P157" s="242"/>
      <c r="Q157" s="242"/>
      <c r="R157" s="128"/>
      <c r="T157" s="161" t="s">
        <v>18</v>
      </c>
      <c r="U157" s="39" t="s">
        <v>43</v>
      </c>
      <c r="V157" s="31"/>
      <c r="W157" s="162">
        <f t="shared" si="26"/>
        <v>0</v>
      </c>
      <c r="X157" s="162">
        <v>1E-05</v>
      </c>
      <c r="Y157" s="162">
        <f t="shared" si="27"/>
        <v>1E-05</v>
      </c>
      <c r="Z157" s="162">
        <v>0</v>
      </c>
      <c r="AA157" s="163">
        <f t="shared" si="28"/>
        <v>0</v>
      </c>
      <c r="AR157" s="13" t="s">
        <v>264</v>
      </c>
      <c r="AT157" s="13" t="s">
        <v>242</v>
      </c>
      <c r="AU157" s="13" t="s">
        <v>153</v>
      </c>
      <c r="AY157" s="13" t="s">
        <v>174</v>
      </c>
      <c r="BE157" s="101">
        <f t="shared" si="29"/>
        <v>0</v>
      </c>
      <c r="BF157" s="101">
        <f t="shared" si="30"/>
        <v>0</v>
      </c>
      <c r="BG157" s="101">
        <f t="shared" si="31"/>
        <v>0</v>
      </c>
      <c r="BH157" s="101">
        <f t="shared" si="32"/>
        <v>0</v>
      </c>
      <c r="BI157" s="101">
        <f t="shared" si="33"/>
        <v>0</v>
      </c>
      <c r="BJ157" s="13" t="s">
        <v>153</v>
      </c>
      <c r="BK157" s="164">
        <f t="shared" si="34"/>
        <v>0</v>
      </c>
      <c r="BL157" s="13" t="s">
        <v>237</v>
      </c>
      <c r="BM157" s="13" t="s">
        <v>274</v>
      </c>
    </row>
    <row r="158" spans="2:65" s="1" customFormat="1" ht="31.5" customHeight="1">
      <c r="B158" s="126"/>
      <c r="C158" s="156" t="s">
        <v>279</v>
      </c>
      <c r="D158" s="156" t="s">
        <v>175</v>
      </c>
      <c r="E158" s="157" t="s">
        <v>792</v>
      </c>
      <c r="F158" s="241" t="s">
        <v>793</v>
      </c>
      <c r="G158" s="242"/>
      <c r="H158" s="242"/>
      <c r="I158" s="242"/>
      <c r="J158" s="158" t="s">
        <v>235</v>
      </c>
      <c r="K158" s="159">
        <v>12</v>
      </c>
      <c r="L158" s="243">
        <v>0</v>
      </c>
      <c r="M158" s="242"/>
      <c r="N158" s="244">
        <f t="shared" si="25"/>
        <v>0</v>
      </c>
      <c r="O158" s="242"/>
      <c r="P158" s="242"/>
      <c r="Q158" s="242"/>
      <c r="R158" s="128"/>
      <c r="T158" s="161" t="s">
        <v>18</v>
      </c>
      <c r="U158" s="39" t="s">
        <v>43</v>
      </c>
      <c r="V158" s="31"/>
      <c r="W158" s="162">
        <f t="shared" si="26"/>
        <v>0</v>
      </c>
      <c r="X158" s="162">
        <v>2E-05</v>
      </c>
      <c r="Y158" s="162">
        <f t="shared" si="27"/>
        <v>0.00024000000000000003</v>
      </c>
      <c r="Z158" s="162">
        <v>0</v>
      </c>
      <c r="AA158" s="163">
        <f t="shared" si="28"/>
        <v>0</v>
      </c>
      <c r="AR158" s="13" t="s">
        <v>237</v>
      </c>
      <c r="AT158" s="13" t="s">
        <v>175</v>
      </c>
      <c r="AU158" s="13" t="s">
        <v>153</v>
      </c>
      <c r="AY158" s="13" t="s">
        <v>174</v>
      </c>
      <c r="BE158" s="101">
        <f t="shared" si="29"/>
        <v>0</v>
      </c>
      <c r="BF158" s="101">
        <f t="shared" si="30"/>
        <v>0</v>
      </c>
      <c r="BG158" s="101">
        <f t="shared" si="31"/>
        <v>0</v>
      </c>
      <c r="BH158" s="101">
        <f t="shared" si="32"/>
        <v>0</v>
      </c>
      <c r="BI158" s="101">
        <f t="shared" si="33"/>
        <v>0</v>
      </c>
      <c r="BJ158" s="13" t="s">
        <v>153</v>
      </c>
      <c r="BK158" s="164">
        <f t="shared" si="34"/>
        <v>0</v>
      </c>
      <c r="BL158" s="13" t="s">
        <v>237</v>
      </c>
      <c r="BM158" s="13" t="s">
        <v>279</v>
      </c>
    </row>
    <row r="159" spans="2:65" s="1" customFormat="1" ht="22.5" customHeight="1">
      <c r="B159" s="126"/>
      <c r="C159" s="165" t="s">
        <v>283</v>
      </c>
      <c r="D159" s="165" t="s">
        <v>242</v>
      </c>
      <c r="E159" s="166" t="s">
        <v>1008</v>
      </c>
      <c r="F159" s="248" t="s">
        <v>1009</v>
      </c>
      <c r="G159" s="249"/>
      <c r="H159" s="249"/>
      <c r="I159" s="249"/>
      <c r="J159" s="167" t="s">
        <v>235</v>
      </c>
      <c r="K159" s="168">
        <v>1</v>
      </c>
      <c r="L159" s="250">
        <v>0</v>
      </c>
      <c r="M159" s="249"/>
      <c r="N159" s="251">
        <f t="shared" si="25"/>
        <v>0</v>
      </c>
      <c r="O159" s="242"/>
      <c r="P159" s="242"/>
      <c r="Q159" s="242"/>
      <c r="R159" s="128"/>
      <c r="T159" s="161" t="s">
        <v>18</v>
      </c>
      <c r="U159" s="39" t="s">
        <v>43</v>
      </c>
      <c r="V159" s="31"/>
      <c r="W159" s="162">
        <f t="shared" si="26"/>
        <v>0</v>
      </c>
      <c r="X159" s="162">
        <v>1E-05</v>
      </c>
      <c r="Y159" s="162">
        <f t="shared" si="27"/>
        <v>1E-05</v>
      </c>
      <c r="Z159" s="162">
        <v>0</v>
      </c>
      <c r="AA159" s="163">
        <f t="shared" si="28"/>
        <v>0</v>
      </c>
      <c r="AR159" s="13" t="s">
        <v>264</v>
      </c>
      <c r="AT159" s="13" t="s">
        <v>242</v>
      </c>
      <c r="AU159" s="13" t="s">
        <v>153</v>
      </c>
      <c r="AY159" s="13" t="s">
        <v>174</v>
      </c>
      <c r="BE159" s="101">
        <f t="shared" si="29"/>
        <v>0</v>
      </c>
      <c r="BF159" s="101">
        <f t="shared" si="30"/>
        <v>0</v>
      </c>
      <c r="BG159" s="101">
        <f t="shared" si="31"/>
        <v>0</v>
      </c>
      <c r="BH159" s="101">
        <f t="shared" si="32"/>
        <v>0</v>
      </c>
      <c r="BI159" s="101">
        <f t="shared" si="33"/>
        <v>0</v>
      </c>
      <c r="BJ159" s="13" t="s">
        <v>153</v>
      </c>
      <c r="BK159" s="164">
        <f t="shared" si="34"/>
        <v>0</v>
      </c>
      <c r="BL159" s="13" t="s">
        <v>237</v>
      </c>
      <c r="BM159" s="13" t="s">
        <v>283</v>
      </c>
    </row>
    <row r="160" spans="2:65" s="1" customFormat="1" ht="22.5" customHeight="1">
      <c r="B160" s="126"/>
      <c r="C160" s="165" t="s">
        <v>287</v>
      </c>
      <c r="D160" s="165" t="s">
        <v>242</v>
      </c>
      <c r="E160" s="166" t="s">
        <v>1010</v>
      </c>
      <c r="F160" s="248" t="s">
        <v>1011</v>
      </c>
      <c r="G160" s="249"/>
      <c r="H160" s="249"/>
      <c r="I160" s="249"/>
      <c r="J160" s="167" t="s">
        <v>235</v>
      </c>
      <c r="K160" s="168">
        <v>1</v>
      </c>
      <c r="L160" s="250">
        <v>0</v>
      </c>
      <c r="M160" s="249"/>
      <c r="N160" s="251">
        <f t="shared" si="25"/>
        <v>0</v>
      </c>
      <c r="O160" s="242"/>
      <c r="P160" s="242"/>
      <c r="Q160" s="242"/>
      <c r="R160" s="128"/>
      <c r="T160" s="161" t="s">
        <v>18</v>
      </c>
      <c r="U160" s="39" t="s">
        <v>43</v>
      </c>
      <c r="V160" s="31"/>
      <c r="W160" s="162">
        <f t="shared" si="26"/>
        <v>0</v>
      </c>
      <c r="X160" s="162">
        <v>1E-05</v>
      </c>
      <c r="Y160" s="162">
        <f t="shared" si="27"/>
        <v>1E-05</v>
      </c>
      <c r="Z160" s="162">
        <v>0</v>
      </c>
      <c r="AA160" s="163">
        <f t="shared" si="28"/>
        <v>0</v>
      </c>
      <c r="AR160" s="13" t="s">
        <v>264</v>
      </c>
      <c r="AT160" s="13" t="s">
        <v>242</v>
      </c>
      <c r="AU160" s="13" t="s">
        <v>153</v>
      </c>
      <c r="AY160" s="13" t="s">
        <v>174</v>
      </c>
      <c r="BE160" s="101">
        <f t="shared" si="29"/>
        <v>0</v>
      </c>
      <c r="BF160" s="101">
        <f t="shared" si="30"/>
        <v>0</v>
      </c>
      <c r="BG160" s="101">
        <f t="shared" si="31"/>
        <v>0</v>
      </c>
      <c r="BH160" s="101">
        <f t="shared" si="32"/>
        <v>0</v>
      </c>
      <c r="BI160" s="101">
        <f t="shared" si="33"/>
        <v>0</v>
      </c>
      <c r="BJ160" s="13" t="s">
        <v>153</v>
      </c>
      <c r="BK160" s="164">
        <f t="shared" si="34"/>
        <v>0</v>
      </c>
      <c r="BL160" s="13" t="s">
        <v>237</v>
      </c>
      <c r="BM160" s="13" t="s">
        <v>287</v>
      </c>
    </row>
    <row r="161" spans="2:65" s="1" customFormat="1" ht="22.5" customHeight="1">
      <c r="B161" s="126"/>
      <c r="C161" s="165" t="s">
        <v>291</v>
      </c>
      <c r="D161" s="165" t="s">
        <v>242</v>
      </c>
      <c r="E161" s="166" t="s">
        <v>1012</v>
      </c>
      <c r="F161" s="248" t="s">
        <v>1013</v>
      </c>
      <c r="G161" s="249"/>
      <c r="H161" s="249"/>
      <c r="I161" s="249"/>
      <c r="J161" s="167" t="s">
        <v>235</v>
      </c>
      <c r="K161" s="168">
        <v>1</v>
      </c>
      <c r="L161" s="250">
        <v>0</v>
      </c>
      <c r="M161" s="249"/>
      <c r="N161" s="251">
        <f t="shared" si="25"/>
        <v>0</v>
      </c>
      <c r="O161" s="242"/>
      <c r="P161" s="242"/>
      <c r="Q161" s="242"/>
      <c r="R161" s="128"/>
      <c r="T161" s="161" t="s">
        <v>18</v>
      </c>
      <c r="U161" s="39" t="s">
        <v>43</v>
      </c>
      <c r="V161" s="31"/>
      <c r="W161" s="162">
        <f t="shared" si="26"/>
        <v>0</v>
      </c>
      <c r="X161" s="162">
        <v>1E-05</v>
      </c>
      <c r="Y161" s="162">
        <f t="shared" si="27"/>
        <v>1E-05</v>
      </c>
      <c r="Z161" s="162">
        <v>0</v>
      </c>
      <c r="AA161" s="163">
        <f t="shared" si="28"/>
        <v>0</v>
      </c>
      <c r="AR161" s="13" t="s">
        <v>264</v>
      </c>
      <c r="AT161" s="13" t="s">
        <v>242</v>
      </c>
      <c r="AU161" s="13" t="s">
        <v>153</v>
      </c>
      <c r="AY161" s="13" t="s">
        <v>174</v>
      </c>
      <c r="BE161" s="101">
        <f t="shared" si="29"/>
        <v>0</v>
      </c>
      <c r="BF161" s="101">
        <f t="shared" si="30"/>
        <v>0</v>
      </c>
      <c r="BG161" s="101">
        <f t="shared" si="31"/>
        <v>0</v>
      </c>
      <c r="BH161" s="101">
        <f t="shared" si="32"/>
        <v>0</v>
      </c>
      <c r="BI161" s="101">
        <f t="shared" si="33"/>
        <v>0</v>
      </c>
      <c r="BJ161" s="13" t="s">
        <v>153</v>
      </c>
      <c r="BK161" s="164">
        <f t="shared" si="34"/>
        <v>0</v>
      </c>
      <c r="BL161" s="13" t="s">
        <v>237</v>
      </c>
      <c r="BM161" s="13" t="s">
        <v>291</v>
      </c>
    </row>
    <row r="162" spans="2:65" s="1" customFormat="1" ht="22.5" customHeight="1">
      <c r="B162" s="126"/>
      <c r="C162" s="165" t="s">
        <v>295</v>
      </c>
      <c r="D162" s="165" t="s">
        <v>242</v>
      </c>
      <c r="E162" s="166" t="s">
        <v>1014</v>
      </c>
      <c r="F162" s="248" t="s">
        <v>1015</v>
      </c>
      <c r="G162" s="249"/>
      <c r="H162" s="249"/>
      <c r="I162" s="249"/>
      <c r="J162" s="167" t="s">
        <v>235</v>
      </c>
      <c r="K162" s="168">
        <v>1</v>
      </c>
      <c r="L162" s="250">
        <v>0</v>
      </c>
      <c r="M162" s="249"/>
      <c r="N162" s="251">
        <f t="shared" si="25"/>
        <v>0</v>
      </c>
      <c r="O162" s="242"/>
      <c r="P162" s="242"/>
      <c r="Q162" s="242"/>
      <c r="R162" s="128"/>
      <c r="T162" s="161" t="s">
        <v>18</v>
      </c>
      <c r="U162" s="39" t="s">
        <v>43</v>
      </c>
      <c r="V162" s="31"/>
      <c r="W162" s="162">
        <f t="shared" si="26"/>
        <v>0</v>
      </c>
      <c r="X162" s="162">
        <v>1E-05</v>
      </c>
      <c r="Y162" s="162">
        <f t="shared" si="27"/>
        <v>1E-05</v>
      </c>
      <c r="Z162" s="162">
        <v>0</v>
      </c>
      <c r="AA162" s="163">
        <f t="shared" si="28"/>
        <v>0</v>
      </c>
      <c r="AR162" s="13" t="s">
        <v>264</v>
      </c>
      <c r="AT162" s="13" t="s">
        <v>242</v>
      </c>
      <c r="AU162" s="13" t="s">
        <v>153</v>
      </c>
      <c r="AY162" s="13" t="s">
        <v>174</v>
      </c>
      <c r="BE162" s="101">
        <f t="shared" si="29"/>
        <v>0</v>
      </c>
      <c r="BF162" s="101">
        <f t="shared" si="30"/>
        <v>0</v>
      </c>
      <c r="BG162" s="101">
        <f t="shared" si="31"/>
        <v>0</v>
      </c>
      <c r="BH162" s="101">
        <f t="shared" si="32"/>
        <v>0</v>
      </c>
      <c r="BI162" s="101">
        <f t="shared" si="33"/>
        <v>0</v>
      </c>
      <c r="BJ162" s="13" t="s">
        <v>153</v>
      </c>
      <c r="BK162" s="164">
        <f t="shared" si="34"/>
        <v>0</v>
      </c>
      <c r="BL162" s="13" t="s">
        <v>237</v>
      </c>
      <c r="BM162" s="13" t="s">
        <v>295</v>
      </c>
    </row>
    <row r="163" spans="2:65" s="1" customFormat="1" ht="22.5" customHeight="1">
      <c r="B163" s="126"/>
      <c r="C163" s="165" t="s">
        <v>299</v>
      </c>
      <c r="D163" s="165" t="s">
        <v>242</v>
      </c>
      <c r="E163" s="166" t="s">
        <v>1016</v>
      </c>
      <c r="F163" s="248" t="s">
        <v>1017</v>
      </c>
      <c r="G163" s="249"/>
      <c r="H163" s="249"/>
      <c r="I163" s="249"/>
      <c r="J163" s="167" t="s">
        <v>235</v>
      </c>
      <c r="K163" s="168">
        <v>2</v>
      </c>
      <c r="L163" s="250">
        <v>0</v>
      </c>
      <c r="M163" s="249"/>
      <c r="N163" s="251">
        <f t="shared" si="25"/>
        <v>0</v>
      </c>
      <c r="O163" s="242"/>
      <c r="P163" s="242"/>
      <c r="Q163" s="242"/>
      <c r="R163" s="128"/>
      <c r="T163" s="161" t="s">
        <v>18</v>
      </c>
      <c r="U163" s="39" t="s">
        <v>43</v>
      </c>
      <c r="V163" s="31"/>
      <c r="W163" s="162">
        <f t="shared" si="26"/>
        <v>0</v>
      </c>
      <c r="X163" s="162">
        <v>1E-05</v>
      </c>
      <c r="Y163" s="162">
        <f t="shared" si="27"/>
        <v>2E-05</v>
      </c>
      <c r="Z163" s="162">
        <v>0</v>
      </c>
      <c r="AA163" s="163">
        <f t="shared" si="28"/>
        <v>0</v>
      </c>
      <c r="AR163" s="13" t="s">
        <v>264</v>
      </c>
      <c r="AT163" s="13" t="s">
        <v>242</v>
      </c>
      <c r="AU163" s="13" t="s">
        <v>153</v>
      </c>
      <c r="AY163" s="13" t="s">
        <v>174</v>
      </c>
      <c r="BE163" s="101">
        <f t="shared" si="29"/>
        <v>0</v>
      </c>
      <c r="BF163" s="101">
        <f t="shared" si="30"/>
        <v>0</v>
      </c>
      <c r="BG163" s="101">
        <f t="shared" si="31"/>
        <v>0</v>
      </c>
      <c r="BH163" s="101">
        <f t="shared" si="32"/>
        <v>0</v>
      </c>
      <c r="BI163" s="101">
        <f t="shared" si="33"/>
        <v>0</v>
      </c>
      <c r="BJ163" s="13" t="s">
        <v>153</v>
      </c>
      <c r="BK163" s="164">
        <f t="shared" si="34"/>
        <v>0</v>
      </c>
      <c r="BL163" s="13" t="s">
        <v>237</v>
      </c>
      <c r="BM163" s="13" t="s">
        <v>299</v>
      </c>
    </row>
    <row r="164" spans="2:65" s="1" customFormat="1" ht="22.5" customHeight="1">
      <c r="B164" s="126"/>
      <c r="C164" s="165" t="s">
        <v>264</v>
      </c>
      <c r="D164" s="165" t="s">
        <v>242</v>
      </c>
      <c r="E164" s="166" t="s">
        <v>1018</v>
      </c>
      <c r="F164" s="248" t="s">
        <v>1019</v>
      </c>
      <c r="G164" s="249"/>
      <c r="H164" s="249"/>
      <c r="I164" s="249"/>
      <c r="J164" s="167" t="s">
        <v>235</v>
      </c>
      <c r="K164" s="168">
        <v>1</v>
      </c>
      <c r="L164" s="250">
        <v>0</v>
      </c>
      <c r="M164" s="249"/>
      <c r="N164" s="251">
        <f t="shared" si="25"/>
        <v>0</v>
      </c>
      <c r="O164" s="242"/>
      <c r="P164" s="242"/>
      <c r="Q164" s="242"/>
      <c r="R164" s="128"/>
      <c r="T164" s="161" t="s">
        <v>18</v>
      </c>
      <c r="U164" s="39" t="s">
        <v>43</v>
      </c>
      <c r="V164" s="31"/>
      <c r="W164" s="162">
        <f t="shared" si="26"/>
        <v>0</v>
      </c>
      <c r="X164" s="162">
        <v>1E-05</v>
      </c>
      <c r="Y164" s="162">
        <f t="shared" si="27"/>
        <v>1E-05</v>
      </c>
      <c r="Z164" s="162">
        <v>0</v>
      </c>
      <c r="AA164" s="163">
        <f t="shared" si="28"/>
        <v>0</v>
      </c>
      <c r="AR164" s="13" t="s">
        <v>264</v>
      </c>
      <c r="AT164" s="13" t="s">
        <v>242</v>
      </c>
      <c r="AU164" s="13" t="s">
        <v>153</v>
      </c>
      <c r="AY164" s="13" t="s">
        <v>174</v>
      </c>
      <c r="BE164" s="101">
        <f t="shared" si="29"/>
        <v>0</v>
      </c>
      <c r="BF164" s="101">
        <f t="shared" si="30"/>
        <v>0</v>
      </c>
      <c r="BG164" s="101">
        <f t="shared" si="31"/>
        <v>0</v>
      </c>
      <c r="BH164" s="101">
        <f t="shared" si="32"/>
        <v>0</v>
      </c>
      <c r="BI164" s="101">
        <f t="shared" si="33"/>
        <v>0</v>
      </c>
      <c r="BJ164" s="13" t="s">
        <v>153</v>
      </c>
      <c r="BK164" s="164">
        <f t="shared" si="34"/>
        <v>0</v>
      </c>
      <c r="BL164" s="13" t="s">
        <v>237</v>
      </c>
      <c r="BM164" s="13" t="s">
        <v>264</v>
      </c>
    </row>
    <row r="165" spans="2:65" s="1" customFormat="1" ht="22.5" customHeight="1">
      <c r="B165" s="126"/>
      <c r="C165" s="165" t="s">
        <v>306</v>
      </c>
      <c r="D165" s="165" t="s">
        <v>242</v>
      </c>
      <c r="E165" s="166" t="s">
        <v>1020</v>
      </c>
      <c r="F165" s="248" t="s">
        <v>1021</v>
      </c>
      <c r="G165" s="249"/>
      <c r="H165" s="249"/>
      <c r="I165" s="249"/>
      <c r="J165" s="167" t="s">
        <v>235</v>
      </c>
      <c r="K165" s="168">
        <v>2</v>
      </c>
      <c r="L165" s="250">
        <v>0</v>
      </c>
      <c r="M165" s="249"/>
      <c r="N165" s="251">
        <f t="shared" si="25"/>
        <v>0</v>
      </c>
      <c r="O165" s="242"/>
      <c r="P165" s="242"/>
      <c r="Q165" s="242"/>
      <c r="R165" s="128"/>
      <c r="T165" s="161" t="s">
        <v>18</v>
      </c>
      <c r="U165" s="39" t="s">
        <v>43</v>
      </c>
      <c r="V165" s="31"/>
      <c r="W165" s="162">
        <f t="shared" si="26"/>
        <v>0</v>
      </c>
      <c r="X165" s="162">
        <v>1E-05</v>
      </c>
      <c r="Y165" s="162">
        <f t="shared" si="27"/>
        <v>2E-05</v>
      </c>
      <c r="Z165" s="162">
        <v>0</v>
      </c>
      <c r="AA165" s="163">
        <f t="shared" si="28"/>
        <v>0</v>
      </c>
      <c r="AR165" s="13" t="s">
        <v>264</v>
      </c>
      <c r="AT165" s="13" t="s">
        <v>242</v>
      </c>
      <c r="AU165" s="13" t="s">
        <v>153</v>
      </c>
      <c r="AY165" s="13" t="s">
        <v>174</v>
      </c>
      <c r="BE165" s="101">
        <f t="shared" si="29"/>
        <v>0</v>
      </c>
      <c r="BF165" s="101">
        <f t="shared" si="30"/>
        <v>0</v>
      </c>
      <c r="BG165" s="101">
        <f t="shared" si="31"/>
        <v>0</v>
      </c>
      <c r="BH165" s="101">
        <f t="shared" si="32"/>
        <v>0</v>
      </c>
      <c r="BI165" s="101">
        <f t="shared" si="33"/>
        <v>0</v>
      </c>
      <c r="BJ165" s="13" t="s">
        <v>153</v>
      </c>
      <c r="BK165" s="164">
        <f t="shared" si="34"/>
        <v>0</v>
      </c>
      <c r="BL165" s="13" t="s">
        <v>237</v>
      </c>
      <c r="BM165" s="13" t="s">
        <v>306</v>
      </c>
    </row>
    <row r="166" spans="2:65" s="1" customFormat="1" ht="22.5" customHeight="1">
      <c r="B166" s="126"/>
      <c r="C166" s="165" t="s">
        <v>310</v>
      </c>
      <c r="D166" s="165" t="s">
        <v>242</v>
      </c>
      <c r="E166" s="166" t="s">
        <v>1022</v>
      </c>
      <c r="F166" s="248" t="s">
        <v>1023</v>
      </c>
      <c r="G166" s="249"/>
      <c r="H166" s="249"/>
      <c r="I166" s="249"/>
      <c r="J166" s="167" t="s">
        <v>235</v>
      </c>
      <c r="K166" s="168">
        <v>1</v>
      </c>
      <c r="L166" s="250">
        <v>0</v>
      </c>
      <c r="M166" s="249"/>
      <c r="N166" s="251">
        <f t="shared" si="25"/>
        <v>0</v>
      </c>
      <c r="O166" s="242"/>
      <c r="P166" s="242"/>
      <c r="Q166" s="242"/>
      <c r="R166" s="128"/>
      <c r="T166" s="161" t="s">
        <v>18</v>
      </c>
      <c r="U166" s="39" t="s">
        <v>43</v>
      </c>
      <c r="V166" s="31"/>
      <c r="W166" s="162">
        <f t="shared" si="26"/>
        <v>0</v>
      </c>
      <c r="X166" s="162">
        <v>1E-05</v>
      </c>
      <c r="Y166" s="162">
        <f t="shared" si="27"/>
        <v>1E-05</v>
      </c>
      <c r="Z166" s="162">
        <v>0</v>
      </c>
      <c r="AA166" s="163">
        <f t="shared" si="28"/>
        <v>0</v>
      </c>
      <c r="AR166" s="13" t="s">
        <v>264</v>
      </c>
      <c r="AT166" s="13" t="s">
        <v>242</v>
      </c>
      <c r="AU166" s="13" t="s">
        <v>153</v>
      </c>
      <c r="AY166" s="13" t="s">
        <v>174</v>
      </c>
      <c r="BE166" s="101">
        <f t="shared" si="29"/>
        <v>0</v>
      </c>
      <c r="BF166" s="101">
        <f t="shared" si="30"/>
        <v>0</v>
      </c>
      <c r="BG166" s="101">
        <f t="shared" si="31"/>
        <v>0</v>
      </c>
      <c r="BH166" s="101">
        <f t="shared" si="32"/>
        <v>0</v>
      </c>
      <c r="BI166" s="101">
        <f t="shared" si="33"/>
        <v>0</v>
      </c>
      <c r="BJ166" s="13" t="s">
        <v>153</v>
      </c>
      <c r="BK166" s="164">
        <f t="shared" si="34"/>
        <v>0</v>
      </c>
      <c r="BL166" s="13" t="s">
        <v>237</v>
      </c>
      <c r="BM166" s="13" t="s">
        <v>310</v>
      </c>
    </row>
    <row r="167" spans="2:65" s="1" customFormat="1" ht="22.5" customHeight="1">
      <c r="B167" s="126"/>
      <c r="C167" s="165" t="s">
        <v>314</v>
      </c>
      <c r="D167" s="165" t="s">
        <v>242</v>
      </c>
      <c r="E167" s="166" t="s">
        <v>1024</v>
      </c>
      <c r="F167" s="248" t="s">
        <v>1025</v>
      </c>
      <c r="G167" s="249"/>
      <c r="H167" s="249"/>
      <c r="I167" s="249"/>
      <c r="J167" s="167" t="s">
        <v>235</v>
      </c>
      <c r="K167" s="168">
        <v>2</v>
      </c>
      <c r="L167" s="250">
        <v>0</v>
      </c>
      <c r="M167" s="249"/>
      <c r="N167" s="251">
        <f t="shared" si="25"/>
        <v>0</v>
      </c>
      <c r="O167" s="242"/>
      <c r="P167" s="242"/>
      <c r="Q167" s="242"/>
      <c r="R167" s="128"/>
      <c r="T167" s="161" t="s">
        <v>18</v>
      </c>
      <c r="U167" s="39" t="s">
        <v>43</v>
      </c>
      <c r="V167" s="31"/>
      <c r="W167" s="162">
        <f t="shared" si="26"/>
        <v>0</v>
      </c>
      <c r="X167" s="162">
        <v>1E-05</v>
      </c>
      <c r="Y167" s="162">
        <f t="shared" si="27"/>
        <v>2E-05</v>
      </c>
      <c r="Z167" s="162">
        <v>0</v>
      </c>
      <c r="AA167" s="163">
        <f t="shared" si="28"/>
        <v>0</v>
      </c>
      <c r="AR167" s="13" t="s">
        <v>264</v>
      </c>
      <c r="AT167" s="13" t="s">
        <v>242</v>
      </c>
      <c r="AU167" s="13" t="s">
        <v>153</v>
      </c>
      <c r="AY167" s="13" t="s">
        <v>174</v>
      </c>
      <c r="BE167" s="101">
        <f t="shared" si="29"/>
        <v>0</v>
      </c>
      <c r="BF167" s="101">
        <f t="shared" si="30"/>
        <v>0</v>
      </c>
      <c r="BG167" s="101">
        <f t="shared" si="31"/>
        <v>0</v>
      </c>
      <c r="BH167" s="101">
        <f t="shared" si="32"/>
        <v>0</v>
      </c>
      <c r="BI167" s="101">
        <f t="shared" si="33"/>
        <v>0</v>
      </c>
      <c r="BJ167" s="13" t="s">
        <v>153</v>
      </c>
      <c r="BK167" s="164">
        <f t="shared" si="34"/>
        <v>0</v>
      </c>
      <c r="BL167" s="13" t="s">
        <v>237</v>
      </c>
      <c r="BM167" s="13" t="s">
        <v>314</v>
      </c>
    </row>
    <row r="168" spans="2:65" s="1" customFormat="1" ht="31.5" customHeight="1">
      <c r="B168" s="126"/>
      <c r="C168" s="156" t="s">
        <v>318</v>
      </c>
      <c r="D168" s="156" t="s">
        <v>175</v>
      </c>
      <c r="E168" s="157" t="s">
        <v>1026</v>
      </c>
      <c r="F168" s="241" t="s">
        <v>1027</v>
      </c>
      <c r="G168" s="242"/>
      <c r="H168" s="242"/>
      <c r="I168" s="242"/>
      <c r="J168" s="158" t="s">
        <v>235</v>
      </c>
      <c r="K168" s="159">
        <v>1</v>
      </c>
      <c r="L168" s="243">
        <v>0</v>
      </c>
      <c r="M168" s="242"/>
      <c r="N168" s="244">
        <f t="shared" si="25"/>
        <v>0</v>
      </c>
      <c r="O168" s="242"/>
      <c r="P168" s="242"/>
      <c r="Q168" s="242"/>
      <c r="R168" s="128"/>
      <c r="T168" s="161" t="s">
        <v>18</v>
      </c>
      <c r="U168" s="39" t="s">
        <v>43</v>
      </c>
      <c r="V168" s="31"/>
      <c r="W168" s="162">
        <f t="shared" si="26"/>
        <v>0</v>
      </c>
      <c r="X168" s="162">
        <v>0.00274</v>
      </c>
      <c r="Y168" s="162">
        <f t="shared" si="27"/>
        <v>0.00274</v>
      </c>
      <c r="Z168" s="162">
        <v>0</v>
      </c>
      <c r="AA168" s="163">
        <f t="shared" si="28"/>
        <v>0</v>
      </c>
      <c r="AR168" s="13" t="s">
        <v>237</v>
      </c>
      <c r="AT168" s="13" t="s">
        <v>175</v>
      </c>
      <c r="AU168" s="13" t="s">
        <v>153</v>
      </c>
      <c r="AY168" s="13" t="s">
        <v>174</v>
      </c>
      <c r="BE168" s="101">
        <f t="shared" si="29"/>
        <v>0</v>
      </c>
      <c r="BF168" s="101">
        <f t="shared" si="30"/>
        <v>0</v>
      </c>
      <c r="BG168" s="101">
        <f t="shared" si="31"/>
        <v>0</v>
      </c>
      <c r="BH168" s="101">
        <f t="shared" si="32"/>
        <v>0</v>
      </c>
      <c r="BI168" s="101">
        <f t="shared" si="33"/>
        <v>0</v>
      </c>
      <c r="BJ168" s="13" t="s">
        <v>153</v>
      </c>
      <c r="BK168" s="164">
        <f t="shared" si="34"/>
        <v>0</v>
      </c>
      <c r="BL168" s="13" t="s">
        <v>237</v>
      </c>
      <c r="BM168" s="13" t="s">
        <v>318</v>
      </c>
    </row>
    <row r="169" spans="2:65" s="1" customFormat="1" ht="22.5" customHeight="1">
      <c r="B169" s="126"/>
      <c r="C169" s="165" t="s">
        <v>322</v>
      </c>
      <c r="D169" s="165" t="s">
        <v>242</v>
      </c>
      <c r="E169" s="166" t="s">
        <v>1028</v>
      </c>
      <c r="F169" s="248" t="s">
        <v>1029</v>
      </c>
      <c r="G169" s="249"/>
      <c r="H169" s="249"/>
      <c r="I169" s="249"/>
      <c r="J169" s="167" t="s">
        <v>235</v>
      </c>
      <c r="K169" s="168">
        <v>1</v>
      </c>
      <c r="L169" s="250">
        <v>0</v>
      </c>
      <c r="M169" s="249"/>
      <c r="N169" s="251">
        <f t="shared" si="25"/>
        <v>0</v>
      </c>
      <c r="O169" s="242"/>
      <c r="P169" s="242"/>
      <c r="Q169" s="242"/>
      <c r="R169" s="128"/>
      <c r="T169" s="161" t="s">
        <v>18</v>
      </c>
      <c r="U169" s="39" t="s">
        <v>43</v>
      </c>
      <c r="V169" s="31"/>
      <c r="W169" s="162">
        <f t="shared" si="26"/>
        <v>0</v>
      </c>
      <c r="X169" s="162">
        <v>0.00082</v>
      </c>
      <c r="Y169" s="162">
        <f t="shared" si="27"/>
        <v>0.00082</v>
      </c>
      <c r="Z169" s="162">
        <v>0</v>
      </c>
      <c r="AA169" s="163">
        <f t="shared" si="28"/>
        <v>0</v>
      </c>
      <c r="AR169" s="13" t="s">
        <v>264</v>
      </c>
      <c r="AT169" s="13" t="s">
        <v>242</v>
      </c>
      <c r="AU169" s="13" t="s">
        <v>153</v>
      </c>
      <c r="AY169" s="13" t="s">
        <v>174</v>
      </c>
      <c r="BE169" s="101">
        <f t="shared" si="29"/>
        <v>0</v>
      </c>
      <c r="BF169" s="101">
        <f t="shared" si="30"/>
        <v>0</v>
      </c>
      <c r="BG169" s="101">
        <f t="shared" si="31"/>
        <v>0</v>
      </c>
      <c r="BH169" s="101">
        <f t="shared" si="32"/>
        <v>0</v>
      </c>
      <c r="BI169" s="101">
        <f t="shared" si="33"/>
        <v>0</v>
      </c>
      <c r="BJ169" s="13" t="s">
        <v>153</v>
      </c>
      <c r="BK169" s="164">
        <f t="shared" si="34"/>
        <v>0</v>
      </c>
      <c r="BL169" s="13" t="s">
        <v>237</v>
      </c>
      <c r="BM169" s="13" t="s">
        <v>322</v>
      </c>
    </row>
    <row r="170" spans="2:65" s="1" customFormat="1" ht="31.5" customHeight="1">
      <c r="B170" s="126"/>
      <c r="C170" s="156" t="s">
        <v>326</v>
      </c>
      <c r="D170" s="156" t="s">
        <v>175</v>
      </c>
      <c r="E170" s="157" t="s">
        <v>808</v>
      </c>
      <c r="F170" s="241" t="s">
        <v>809</v>
      </c>
      <c r="G170" s="242"/>
      <c r="H170" s="242"/>
      <c r="I170" s="242"/>
      <c r="J170" s="158" t="s">
        <v>277</v>
      </c>
      <c r="K170" s="160">
        <v>0</v>
      </c>
      <c r="L170" s="243">
        <v>0</v>
      </c>
      <c r="M170" s="242"/>
      <c r="N170" s="244">
        <f t="shared" si="25"/>
        <v>0</v>
      </c>
      <c r="O170" s="242"/>
      <c r="P170" s="242"/>
      <c r="Q170" s="242"/>
      <c r="R170" s="128"/>
      <c r="T170" s="161" t="s">
        <v>18</v>
      </c>
      <c r="U170" s="39" t="s">
        <v>43</v>
      </c>
      <c r="V170" s="31"/>
      <c r="W170" s="162">
        <f t="shared" si="26"/>
        <v>0</v>
      </c>
      <c r="X170" s="162">
        <v>0</v>
      </c>
      <c r="Y170" s="162">
        <f t="shared" si="27"/>
        <v>0</v>
      </c>
      <c r="Z170" s="162">
        <v>0</v>
      </c>
      <c r="AA170" s="163">
        <f t="shared" si="28"/>
        <v>0</v>
      </c>
      <c r="AR170" s="13" t="s">
        <v>237</v>
      </c>
      <c r="AT170" s="13" t="s">
        <v>175</v>
      </c>
      <c r="AU170" s="13" t="s">
        <v>153</v>
      </c>
      <c r="AY170" s="13" t="s">
        <v>174</v>
      </c>
      <c r="BE170" s="101">
        <f t="shared" si="29"/>
        <v>0</v>
      </c>
      <c r="BF170" s="101">
        <f t="shared" si="30"/>
        <v>0</v>
      </c>
      <c r="BG170" s="101">
        <f t="shared" si="31"/>
        <v>0</v>
      </c>
      <c r="BH170" s="101">
        <f t="shared" si="32"/>
        <v>0</v>
      </c>
      <c r="BI170" s="101">
        <f t="shared" si="33"/>
        <v>0</v>
      </c>
      <c r="BJ170" s="13" t="s">
        <v>153</v>
      </c>
      <c r="BK170" s="164">
        <f t="shared" si="34"/>
        <v>0</v>
      </c>
      <c r="BL170" s="13" t="s">
        <v>237</v>
      </c>
      <c r="BM170" s="13" t="s">
        <v>326</v>
      </c>
    </row>
    <row r="171" spans="2:63" s="9" customFormat="1" ht="36.75" customHeight="1">
      <c r="B171" s="145"/>
      <c r="C171" s="146"/>
      <c r="D171" s="147" t="s">
        <v>530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263">
        <f>BK171</f>
        <v>0</v>
      </c>
      <c r="O171" s="264"/>
      <c r="P171" s="264"/>
      <c r="Q171" s="264"/>
      <c r="R171" s="148"/>
      <c r="T171" s="149"/>
      <c r="U171" s="146"/>
      <c r="V171" s="146"/>
      <c r="W171" s="150">
        <f>W172</f>
        <v>0</v>
      </c>
      <c r="X171" s="146"/>
      <c r="Y171" s="150">
        <f>Y172</f>
        <v>0.00406</v>
      </c>
      <c r="Z171" s="146"/>
      <c r="AA171" s="151">
        <f>AA172</f>
        <v>0</v>
      </c>
      <c r="AR171" s="152" t="s">
        <v>184</v>
      </c>
      <c r="AT171" s="153" t="s">
        <v>75</v>
      </c>
      <c r="AU171" s="153" t="s">
        <v>76</v>
      </c>
      <c r="AY171" s="152" t="s">
        <v>174</v>
      </c>
      <c r="BK171" s="154">
        <f>BK172</f>
        <v>0</v>
      </c>
    </row>
    <row r="172" spans="2:63" s="9" customFormat="1" ht="19.5" customHeight="1">
      <c r="B172" s="145"/>
      <c r="C172" s="146"/>
      <c r="D172" s="155" t="s">
        <v>928</v>
      </c>
      <c r="E172" s="155"/>
      <c r="F172" s="155"/>
      <c r="G172" s="155"/>
      <c r="H172" s="155"/>
      <c r="I172" s="155"/>
      <c r="J172" s="155"/>
      <c r="K172" s="155"/>
      <c r="L172" s="155"/>
      <c r="M172" s="155"/>
      <c r="N172" s="252">
        <f>BK172</f>
        <v>0</v>
      </c>
      <c r="O172" s="253"/>
      <c r="P172" s="253"/>
      <c r="Q172" s="253"/>
      <c r="R172" s="148"/>
      <c r="T172" s="149"/>
      <c r="U172" s="146"/>
      <c r="V172" s="146"/>
      <c r="W172" s="150">
        <f>SUM(W173:W174)</f>
        <v>0</v>
      </c>
      <c r="X172" s="146"/>
      <c r="Y172" s="150">
        <f>SUM(Y173:Y174)</f>
        <v>0.00406</v>
      </c>
      <c r="Z172" s="146"/>
      <c r="AA172" s="151">
        <f>SUM(AA173:AA174)</f>
        <v>0</v>
      </c>
      <c r="AR172" s="152" t="s">
        <v>184</v>
      </c>
      <c r="AT172" s="153" t="s">
        <v>75</v>
      </c>
      <c r="AU172" s="153" t="s">
        <v>83</v>
      </c>
      <c r="AY172" s="152" t="s">
        <v>174</v>
      </c>
      <c r="BK172" s="154">
        <f>SUM(BK173:BK174)</f>
        <v>0</v>
      </c>
    </row>
    <row r="173" spans="2:65" s="1" customFormat="1" ht="31.5" customHeight="1">
      <c r="B173" s="126"/>
      <c r="C173" s="156" t="s">
        <v>330</v>
      </c>
      <c r="D173" s="156" t="s">
        <v>175</v>
      </c>
      <c r="E173" s="157" t="s">
        <v>980</v>
      </c>
      <c r="F173" s="241" t="s">
        <v>981</v>
      </c>
      <c r="G173" s="242"/>
      <c r="H173" s="242"/>
      <c r="I173" s="242"/>
      <c r="J173" s="158" t="s">
        <v>350</v>
      </c>
      <c r="K173" s="159">
        <v>20.3</v>
      </c>
      <c r="L173" s="243">
        <v>0</v>
      </c>
      <c r="M173" s="242"/>
      <c r="N173" s="244">
        <f>ROUND(L173*K173,3)</f>
        <v>0</v>
      </c>
      <c r="O173" s="242"/>
      <c r="P173" s="242"/>
      <c r="Q173" s="242"/>
      <c r="R173" s="128"/>
      <c r="T173" s="161" t="s">
        <v>18</v>
      </c>
      <c r="U173" s="39" t="s">
        <v>43</v>
      </c>
      <c r="V173" s="31"/>
      <c r="W173" s="162">
        <f>V173*K173</f>
        <v>0</v>
      </c>
      <c r="X173" s="162">
        <v>0</v>
      </c>
      <c r="Y173" s="162">
        <f>X173*K173</f>
        <v>0</v>
      </c>
      <c r="Z173" s="162">
        <v>0</v>
      </c>
      <c r="AA173" s="163">
        <f>Z173*K173</f>
        <v>0</v>
      </c>
      <c r="AR173" s="13" t="s">
        <v>428</v>
      </c>
      <c r="AT173" s="13" t="s">
        <v>175</v>
      </c>
      <c r="AU173" s="13" t="s">
        <v>153</v>
      </c>
      <c r="AY173" s="13" t="s">
        <v>174</v>
      </c>
      <c r="BE173" s="101">
        <f>IF(U173="základná",N173,0)</f>
        <v>0</v>
      </c>
      <c r="BF173" s="101">
        <f>IF(U173="znížená",N173,0)</f>
        <v>0</v>
      </c>
      <c r="BG173" s="101">
        <f>IF(U173="zákl. prenesená",N173,0)</f>
        <v>0</v>
      </c>
      <c r="BH173" s="101">
        <f>IF(U173="zníž. prenesená",N173,0)</f>
        <v>0</v>
      </c>
      <c r="BI173" s="101">
        <f>IF(U173="nulová",N173,0)</f>
        <v>0</v>
      </c>
      <c r="BJ173" s="13" t="s">
        <v>153</v>
      </c>
      <c r="BK173" s="164">
        <f>ROUND(L173*K173,3)</f>
        <v>0</v>
      </c>
      <c r="BL173" s="13" t="s">
        <v>428</v>
      </c>
      <c r="BM173" s="13" t="s">
        <v>330</v>
      </c>
    </row>
    <row r="174" spans="2:65" s="1" customFormat="1" ht="31.5" customHeight="1">
      <c r="B174" s="126"/>
      <c r="C174" s="165" t="s">
        <v>334</v>
      </c>
      <c r="D174" s="165" t="s">
        <v>242</v>
      </c>
      <c r="E174" s="166" t="s">
        <v>1030</v>
      </c>
      <c r="F174" s="248" t="s">
        <v>1031</v>
      </c>
      <c r="G174" s="249"/>
      <c r="H174" s="249"/>
      <c r="I174" s="249"/>
      <c r="J174" s="167" t="s">
        <v>350</v>
      </c>
      <c r="K174" s="168">
        <v>20.3</v>
      </c>
      <c r="L174" s="250">
        <v>0</v>
      </c>
      <c r="M174" s="249"/>
      <c r="N174" s="251">
        <f>ROUND(L174*K174,3)</f>
        <v>0</v>
      </c>
      <c r="O174" s="242"/>
      <c r="P174" s="242"/>
      <c r="Q174" s="242"/>
      <c r="R174" s="128"/>
      <c r="T174" s="161" t="s">
        <v>18</v>
      </c>
      <c r="U174" s="39" t="s">
        <v>43</v>
      </c>
      <c r="V174" s="31"/>
      <c r="W174" s="162">
        <f>V174*K174</f>
        <v>0</v>
      </c>
      <c r="X174" s="162">
        <v>0.0002</v>
      </c>
      <c r="Y174" s="162">
        <f>X174*K174</f>
        <v>0.00406</v>
      </c>
      <c r="Z174" s="162">
        <v>0</v>
      </c>
      <c r="AA174" s="163">
        <f>Z174*K174</f>
        <v>0</v>
      </c>
      <c r="AR174" s="13" t="s">
        <v>984</v>
      </c>
      <c r="AT174" s="13" t="s">
        <v>242</v>
      </c>
      <c r="AU174" s="13" t="s">
        <v>153</v>
      </c>
      <c r="AY174" s="13" t="s">
        <v>174</v>
      </c>
      <c r="BE174" s="101">
        <f>IF(U174="základná",N174,0)</f>
        <v>0</v>
      </c>
      <c r="BF174" s="101">
        <f>IF(U174="znížená",N174,0)</f>
        <v>0</v>
      </c>
      <c r="BG174" s="101">
        <f>IF(U174="zákl. prenesená",N174,0)</f>
        <v>0</v>
      </c>
      <c r="BH174" s="101">
        <f>IF(U174="zníž. prenesená",N174,0)</f>
        <v>0</v>
      </c>
      <c r="BI174" s="101">
        <f>IF(U174="nulová",N174,0)</f>
        <v>0</v>
      </c>
      <c r="BJ174" s="13" t="s">
        <v>153</v>
      </c>
      <c r="BK174" s="164">
        <f>ROUND(L174*K174,3)</f>
        <v>0</v>
      </c>
      <c r="BL174" s="13" t="s">
        <v>428</v>
      </c>
      <c r="BM174" s="13" t="s">
        <v>334</v>
      </c>
    </row>
    <row r="175" spans="2:63" s="1" customFormat="1" ht="49.5" customHeight="1">
      <c r="B175" s="30"/>
      <c r="C175" s="31"/>
      <c r="D175" s="147" t="s">
        <v>527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261">
        <f aca="true" t="shared" si="35" ref="N175:N180">BK175</f>
        <v>0</v>
      </c>
      <c r="O175" s="262"/>
      <c r="P175" s="262"/>
      <c r="Q175" s="262"/>
      <c r="R175" s="32"/>
      <c r="T175" s="69"/>
      <c r="U175" s="31"/>
      <c r="V175" s="31"/>
      <c r="W175" s="31"/>
      <c r="X175" s="31"/>
      <c r="Y175" s="31"/>
      <c r="Z175" s="31"/>
      <c r="AA175" s="70"/>
      <c r="AT175" s="13" t="s">
        <v>75</v>
      </c>
      <c r="AU175" s="13" t="s">
        <v>76</v>
      </c>
      <c r="AY175" s="13" t="s">
        <v>528</v>
      </c>
      <c r="BK175" s="164">
        <f>SUM(BK176:BK180)</f>
        <v>0</v>
      </c>
    </row>
    <row r="176" spans="2:63" s="1" customFormat="1" ht="21.75" customHeight="1">
      <c r="B176" s="30"/>
      <c r="C176" s="170" t="s">
        <v>18</v>
      </c>
      <c r="D176" s="170" t="s">
        <v>175</v>
      </c>
      <c r="E176" s="171" t="s">
        <v>18</v>
      </c>
      <c r="F176" s="254" t="s">
        <v>18</v>
      </c>
      <c r="G176" s="255"/>
      <c r="H176" s="255"/>
      <c r="I176" s="255"/>
      <c r="J176" s="172" t="s">
        <v>18</v>
      </c>
      <c r="K176" s="160"/>
      <c r="L176" s="243"/>
      <c r="M176" s="256"/>
      <c r="N176" s="257">
        <f t="shared" si="35"/>
        <v>0</v>
      </c>
      <c r="O176" s="256"/>
      <c r="P176" s="256"/>
      <c r="Q176" s="256"/>
      <c r="R176" s="32"/>
      <c r="T176" s="161" t="s">
        <v>18</v>
      </c>
      <c r="U176" s="173" t="s">
        <v>43</v>
      </c>
      <c r="V176" s="31"/>
      <c r="W176" s="31"/>
      <c r="X176" s="31"/>
      <c r="Y176" s="31"/>
      <c r="Z176" s="31"/>
      <c r="AA176" s="70"/>
      <c r="AT176" s="13" t="s">
        <v>528</v>
      </c>
      <c r="AU176" s="13" t="s">
        <v>83</v>
      </c>
      <c r="AY176" s="13" t="s">
        <v>528</v>
      </c>
      <c r="BE176" s="101">
        <f>IF(U176="základná",N176,0)</f>
        <v>0</v>
      </c>
      <c r="BF176" s="101">
        <f>IF(U176="znížená",N176,0)</f>
        <v>0</v>
      </c>
      <c r="BG176" s="101">
        <f>IF(U176="zákl. prenesená",N176,0)</f>
        <v>0</v>
      </c>
      <c r="BH176" s="101">
        <f>IF(U176="zníž. prenesená",N176,0)</f>
        <v>0</v>
      </c>
      <c r="BI176" s="101">
        <f>IF(U176="nulová",N176,0)</f>
        <v>0</v>
      </c>
      <c r="BJ176" s="13" t="s">
        <v>153</v>
      </c>
      <c r="BK176" s="164">
        <f>L176*K176</f>
        <v>0</v>
      </c>
    </row>
    <row r="177" spans="2:63" s="1" customFormat="1" ht="21.75" customHeight="1">
      <c r="B177" s="30"/>
      <c r="C177" s="170" t="s">
        <v>18</v>
      </c>
      <c r="D177" s="170" t="s">
        <v>175</v>
      </c>
      <c r="E177" s="171" t="s">
        <v>18</v>
      </c>
      <c r="F177" s="254" t="s">
        <v>18</v>
      </c>
      <c r="G177" s="255"/>
      <c r="H177" s="255"/>
      <c r="I177" s="255"/>
      <c r="J177" s="172" t="s">
        <v>18</v>
      </c>
      <c r="K177" s="160"/>
      <c r="L177" s="243"/>
      <c r="M177" s="256"/>
      <c r="N177" s="257">
        <f t="shared" si="35"/>
        <v>0</v>
      </c>
      <c r="O177" s="256"/>
      <c r="P177" s="256"/>
      <c r="Q177" s="256"/>
      <c r="R177" s="32"/>
      <c r="T177" s="161" t="s">
        <v>18</v>
      </c>
      <c r="U177" s="173" t="s">
        <v>43</v>
      </c>
      <c r="V177" s="31"/>
      <c r="W177" s="31"/>
      <c r="X177" s="31"/>
      <c r="Y177" s="31"/>
      <c r="Z177" s="31"/>
      <c r="AA177" s="70"/>
      <c r="AT177" s="13" t="s">
        <v>528</v>
      </c>
      <c r="AU177" s="13" t="s">
        <v>83</v>
      </c>
      <c r="AY177" s="13" t="s">
        <v>528</v>
      </c>
      <c r="BE177" s="101">
        <f>IF(U177="základná",N177,0)</f>
        <v>0</v>
      </c>
      <c r="BF177" s="101">
        <f>IF(U177="znížená",N177,0)</f>
        <v>0</v>
      </c>
      <c r="BG177" s="101">
        <f>IF(U177="zákl. prenesená",N177,0)</f>
        <v>0</v>
      </c>
      <c r="BH177" s="101">
        <f>IF(U177="zníž. prenesená",N177,0)</f>
        <v>0</v>
      </c>
      <c r="BI177" s="101">
        <f>IF(U177="nulová",N177,0)</f>
        <v>0</v>
      </c>
      <c r="BJ177" s="13" t="s">
        <v>153</v>
      </c>
      <c r="BK177" s="164">
        <f>L177*K177</f>
        <v>0</v>
      </c>
    </row>
    <row r="178" spans="2:63" s="1" customFormat="1" ht="21.75" customHeight="1">
      <c r="B178" s="30"/>
      <c r="C178" s="170" t="s">
        <v>18</v>
      </c>
      <c r="D178" s="170" t="s">
        <v>175</v>
      </c>
      <c r="E178" s="171" t="s">
        <v>18</v>
      </c>
      <c r="F178" s="254" t="s">
        <v>18</v>
      </c>
      <c r="G178" s="255"/>
      <c r="H178" s="255"/>
      <c r="I178" s="255"/>
      <c r="J178" s="172" t="s">
        <v>18</v>
      </c>
      <c r="K178" s="160"/>
      <c r="L178" s="243"/>
      <c r="M178" s="256"/>
      <c r="N178" s="257">
        <f t="shared" si="35"/>
        <v>0</v>
      </c>
      <c r="O178" s="256"/>
      <c r="P178" s="256"/>
      <c r="Q178" s="256"/>
      <c r="R178" s="32"/>
      <c r="T178" s="161" t="s">
        <v>18</v>
      </c>
      <c r="U178" s="173" t="s">
        <v>43</v>
      </c>
      <c r="V178" s="31"/>
      <c r="W178" s="31"/>
      <c r="X178" s="31"/>
      <c r="Y178" s="31"/>
      <c r="Z178" s="31"/>
      <c r="AA178" s="70"/>
      <c r="AT178" s="13" t="s">
        <v>528</v>
      </c>
      <c r="AU178" s="13" t="s">
        <v>83</v>
      </c>
      <c r="AY178" s="13" t="s">
        <v>528</v>
      </c>
      <c r="BE178" s="101">
        <f>IF(U178="základná",N178,0)</f>
        <v>0</v>
      </c>
      <c r="BF178" s="101">
        <f>IF(U178="znížená",N178,0)</f>
        <v>0</v>
      </c>
      <c r="BG178" s="101">
        <f>IF(U178="zákl. prenesená",N178,0)</f>
        <v>0</v>
      </c>
      <c r="BH178" s="101">
        <f>IF(U178="zníž. prenesená",N178,0)</f>
        <v>0</v>
      </c>
      <c r="BI178" s="101">
        <f>IF(U178="nulová",N178,0)</f>
        <v>0</v>
      </c>
      <c r="BJ178" s="13" t="s">
        <v>153</v>
      </c>
      <c r="BK178" s="164">
        <f>L178*K178</f>
        <v>0</v>
      </c>
    </row>
    <row r="179" spans="2:63" s="1" customFormat="1" ht="21.75" customHeight="1">
      <c r="B179" s="30"/>
      <c r="C179" s="170" t="s">
        <v>18</v>
      </c>
      <c r="D179" s="170" t="s">
        <v>175</v>
      </c>
      <c r="E179" s="171" t="s">
        <v>18</v>
      </c>
      <c r="F179" s="254" t="s">
        <v>18</v>
      </c>
      <c r="G179" s="255"/>
      <c r="H179" s="255"/>
      <c r="I179" s="255"/>
      <c r="J179" s="172" t="s">
        <v>18</v>
      </c>
      <c r="K179" s="160"/>
      <c r="L179" s="243"/>
      <c r="M179" s="256"/>
      <c r="N179" s="257">
        <f t="shared" si="35"/>
        <v>0</v>
      </c>
      <c r="O179" s="256"/>
      <c r="P179" s="256"/>
      <c r="Q179" s="256"/>
      <c r="R179" s="32"/>
      <c r="T179" s="161" t="s">
        <v>18</v>
      </c>
      <c r="U179" s="173" t="s">
        <v>43</v>
      </c>
      <c r="V179" s="31"/>
      <c r="W179" s="31"/>
      <c r="X179" s="31"/>
      <c r="Y179" s="31"/>
      <c r="Z179" s="31"/>
      <c r="AA179" s="70"/>
      <c r="AT179" s="13" t="s">
        <v>528</v>
      </c>
      <c r="AU179" s="13" t="s">
        <v>83</v>
      </c>
      <c r="AY179" s="13" t="s">
        <v>528</v>
      </c>
      <c r="BE179" s="101">
        <f>IF(U179="základná",N179,0)</f>
        <v>0</v>
      </c>
      <c r="BF179" s="101">
        <f>IF(U179="znížená",N179,0)</f>
        <v>0</v>
      </c>
      <c r="BG179" s="101">
        <f>IF(U179="zákl. prenesená",N179,0)</f>
        <v>0</v>
      </c>
      <c r="BH179" s="101">
        <f>IF(U179="zníž. prenesená",N179,0)</f>
        <v>0</v>
      </c>
      <c r="BI179" s="101">
        <f>IF(U179="nulová",N179,0)</f>
        <v>0</v>
      </c>
      <c r="BJ179" s="13" t="s">
        <v>153</v>
      </c>
      <c r="BK179" s="164">
        <f>L179*K179</f>
        <v>0</v>
      </c>
    </row>
    <row r="180" spans="2:63" s="1" customFormat="1" ht="21.75" customHeight="1">
      <c r="B180" s="30"/>
      <c r="C180" s="170" t="s">
        <v>18</v>
      </c>
      <c r="D180" s="170" t="s">
        <v>175</v>
      </c>
      <c r="E180" s="171" t="s">
        <v>18</v>
      </c>
      <c r="F180" s="254" t="s">
        <v>18</v>
      </c>
      <c r="G180" s="255"/>
      <c r="H180" s="255"/>
      <c r="I180" s="255"/>
      <c r="J180" s="172" t="s">
        <v>18</v>
      </c>
      <c r="K180" s="160"/>
      <c r="L180" s="243"/>
      <c r="M180" s="256"/>
      <c r="N180" s="257">
        <f t="shared" si="35"/>
        <v>0</v>
      </c>
      <c r="O180" s="256"/>
      <c r="P180" s="256"/>
      <c r="Q180" s="256"/>
      <c r="R180" s="32"/>
      <c r="T180" s="161" t="s">
        <v>18</v>
      </c>
      <c r="U180" s="173" t="s">
        <v>43</v>
      </c>
      <c r="V180" s="51"/>
      <c r="W180" s="51"/>
      <c r="X180" s="51"/>
      <c r="Y180" s="51"/>
      <c r="Z180" s="51"/>
      <c r="AA180" s="53"/>
      <c r="AT180" s="13" t="s">
        <v>528</v>
      </c>
      <c r="AU180" s="13" t="s">
        <v>83</v>
      </c>
      <c r="AY180" s="13" t="s">
        <v>528</v>
      </c>
      <c r="BE180" s="101">
        <f>IF(U180="základná",N180,0)</f>
        <v>0</v>
      </c>
      <c r="BF180" s="101">
        <f>IF(U180="znížená",N180,0)</f>
        <v>0</v>
      </c>
      <c r="BG180" s="101">
        <f>IF(U180="zákl. prenesená",N180,0)</f>
        <v>0</v>
      </c>
      <c r="BH180" s="101">
        <f>IF(U180="zníž. prenesená",N180,0)</f>
        <v>0</v>
      </c>
      <c r="BI180" s="101">
        <f>IF(U180="nulová",N180,0)</f>
        <v>0</v>
      </c>
      <c r="BJ180" s="13" t="s">
        <v>153</v>
      </c>
      <c r="BK180" s="164">
        <f>L180*K180</f>
        <v>0</v>
      </c>
    </row>
    <row r="181" spans="2:18" s="1" customFormat="1" ht="6.75" customHeight="1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</sheetData>
  <sheetProtection password="CC35" sheet="1" objects="1" scenarios="1" formatColumns="0" formatRows="0" sort="0" autoFilter="0"/>
  <mergeCells count="218">
    <mergeCell ref="F147:I147"/>
    <mergeCell ref="F177:I177"/>
    <mergeCell ref="L177:M177"/>
    <mergeCell ref="H1:K1"/>
    <mergeCell ref="S2:AC2"/>
    <mergeCell ref="N142:Q142"/>
    <mergeCell ref="N151:Q151"/>
    <mergeCell ref="N153:Q153"/>
    <mergeCell ref="N154:Q154"/>
    <mergeCell ref="F152:I152"/>
    <mergeCell ref="L152:M152"/>
    <mergeCell ref="F179:I179"/>
    <mergeCell ref="L179:M179"/>
    <mergeCell ref="N179:Q179"/>
    <mergeCell ref="F180:I180"/>
    <mergeCell ref="L180:M180"/>
    <mergeCell ref="N180:Q180"/>
    <mergeCell ref="N177:Q177"/>
    <mergeCell ref="F178:I178"/>
    <mergeCell ref="L178:M178"/>
    <mergeCell ref="N178:Q178"/>
    <mergeCell ref="F174:I174"/>
    <mergeCell ref="L174:M174"/>
    <mergeCell ref="N174:Q174"/>
    <mergeCell ref="F176:I176"/>
    <mergeCell ref="L176:M176"/>
    <mergeCell ref="N176:Q176"/>
    <mergeCell ref="N175:Q175"/>
    <mergeCell ref="F170:I170"/>
    <mergeCell ref="L170:M170"/>
    <mergeCell ref="N170:Q170"/>
    <mergeCell ref="F173:I173"/>
    <mergeCell ref="L173:M173"/>
    <mergeCell ref="N173:Q173"/>
    <mergeCell ref="N171:Q171"/>
    <mergeCell ref="N172:Q172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N152:Q152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1:I141"/>
    <mergeCell ref="L141:M141"/>
    <mergeCell ref="N141:Q141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C114:Q114"/>
    <mergeCell ref="F116:P116"/>
    <mergeCell ref="F117:P117"/>
    <mergeCell ref="M119:P119"/>
    <mergeCell ref="M121:Q121"/>
    <mergeCell ref="M122:Q122"/>
    <mergeCell ref="D104:H104"/>
    <mergeCell ref="N104:Q104"/>
    <mergeCell ref="D105:H105"/>
    <mergeCell ref="N105:Q105"/>
    <mergeCell ref="N106:Q106"/>
    <mergeCell ref="L108:Q108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8:Q98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76:D181">
      <formula1>"K,M"</formula1>
    </dataValidation>
    <dataValidation type="list" allowBlank="1" showInputMessage="1" showErrorMessage="1" error="Povolené sú hodnoty základná, znížená, nulová." sqref="U176:U181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tabSelected="1" zoomScalePageLayoutView="0" workbookViewId="0" topLeftCell="A1">
      <pane ySplit="1" topLeftCell="A130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1079</v>
      </c>
      <c r="G1" s="178"/>
      <c r="H1" s="258" t="s">
        <v>1080</v>
      </c>
      <c r="I1" s="258"/>
      <c r="J1" s="258"/>
      <c r="K1" s="258"/>
      <c r="L1" s="178" t="s">
        <v>1081</v>
      </c>
      <c r="M1" s="176"/>
      <c r="N1" s="176"/>
      <c r="O1" s="177" t="s">
        <v>121</v>
      </c>
      <c r="P1" s="176"/>
      <c r="Q1" s="176"/>
      <c r="R1" s="176"/>
      <c r="S1" s="178" t="s">
        <v>1082</v>
      </c>
      <c r="T1" s="178"/>
      <c r="U1" s="179"/>
      <c r="V1" s="17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9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3" t="s">
        <v>111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82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22" t="str">
        <f>'Rekapitulácia stavby'!K6</f>
        <v>Trhovisko a polyfunkčný objekt v Močenku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"/>
      <c r="R6" s="19"/>
    </row>
    <row r="7" spans="2:18" s="1" customFormat="1" ht="32.25" customHeight="1">
      <c r="B7" s="30"/>
      <c r="C7" s="31"/>
      <c r="D7" s="24" t="s">
        <v>123</v>
      </c>
      <c r="E7" s="31"/>
      <c r="F7" s="188" t="s">
        <v>1033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23" t="str">
        <f>'Rekapitulácia stavby'!AN8</f>
        <v>17. 6. 2016</v>
      </c>
      <c r="P9" s="201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187">
        <f>IF('Rekapitulácia stavby'!AN10="","",'Rekapitulácia stavby'!AN10)</f>
      </c>
      <c r="P11" s="201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Obec Močenok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187">
        <f>IF('Rekapitulácia stavby'!AN11="","",'Rekapitulácia stavby'!AN11)</f>
      </c>
      <c r="P12" s="201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24">
        <f>IF('Rekapitulácia stavby'!AN13="","",'Rekapitulácia stavby'!AN13)</f>
      </c>
      <c r="P14" s="201"/>
      <c r="Q14" s="31"/>
      <c r="R14" s="32"/>
    </row>
    <row r="15" spans="2:18" s="1" customFormat="1" ht="18" customHeight="1">
      <c r="B15" s="30"/>
      <c r="C15" s="31"/>
      <c r="D15" s="31"/>
      <c r="E15" s="224" t="str">
        <f>IF('Rekapitulácia stavby'!E14="","",'Rekapitulácia stavby'!E14)</f>
        <v>Vyplň údaj</v>
      </c>
      <c r="F15" s="201"/>
      <c r="G15" s="201"/>
      <c r="H15" s="201"/>
      <c r="I15" s="201"/>
      <c r="J15" s="201"/>
      <c r="K15" s="201"/>
      <c r="L15" s="201"/>
      <c r="M15" s="25" t="s">
        <v>27</v>
      </c>
      <c r="N15" s="31"/>
      <c r="O15" s="224">
        <f>IF('Rekapitulácia stavby'!AN14="","",'Rekapitulácia stavby'!AN14)</f>
      </c>
      <c r="P15" s="201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187">
        <f>IF('Rekapitulácia stavby'!AN16="","",'Rekapitulácia stavby'!AN16)</f>
      </c>
      <c r="P17" s="201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>Ing.Tomáš Lenčéš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187">
        <f>IF('Rekapitulácia stavby'!AN17="","",'Rekapitulácia stavby'!AN17)</f>
      </c>
      <c r="P18" s="201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187">
        <f>IF('Rekapitulácia stavby'!AN19="","",'Rekapitulácia stavby'!AN19)</f>
      </c>
      <c r="P20" s="201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Ing.Silvia Gujberová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187">
        <f>IF('Rekapitulácia stavby'!AN20="","",'Rekapitulácia stavby'!AN20)</f>
      </c>
      <c r="P21" s="201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0" t="s">
        <v>18</v>
      </c>
      <c r="F24" s="201"/>
      <c r="G24" s="201"/>
      <c r="H24" s="201"/>
      <c r="I24" s="201"/>
      <c r="J24" s="201"/>
      <c r="K24" s="201"/>
      <c r="L24" s="20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125</v>
      </c>
      <c r="E27" s="31"/>
      <c r="F27" s="31"/>
      <c r="G27" s="31"/>
      <c r="H27" s="31"/>
      <c r="I27" s="31"/>
      <c r="J27" s="31"/>
      <c r="K27" s="31"/>
      <c r="L27" s="31"/>
      <c r="M27" s="191">
        <f>N88</f>
        <v>0</v>
      </c>
      <c r="N27" s="201"/>
      <c r="O27" s="201"/>
      <c r="P27" s="201"/>
      <c r="Q27" s="31"/>
      <c r="R27" s="32"/>
    </row>
    <row r="28" spans="2:18" s="1" customFormat="1" ht="14.25" customHeight="1">
      <c r="B28" s="30"/>
      <c r="C28" s="31"/>
      <c r="D28" s="29" t="s">
        <v>115</v>
      </c>
      <c r="E28" s="31"/>
      <c r="F28" s="31"/>
      <c r="G28" s="31"/>
      <c r="H28" s="31"/>
      <c r="I28" s="31"/>
      <c r="J28" s="31"/>
      <c r="K28" s="31"/>
      <c r="L28" s="31"/>
      <c r="M28" s="191">
        <f>N95</f>
        <v>0</v>
      </c>
      <c r="N28" s="201"/>
      <c r="O28" s="201"/>
      <c r="P28" s="201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25">
        <f>ROUND(M27+M28,2)</f>
        <v>0</v>
      </c>
      <c r="N30" s="201"/>
      <c r="O30" s="201"/>
      <c r="P30" s="201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6">
        <f>ROUND((((SUM(BE95:BE102)+SUM(BE120:BE155))+SUM(BE157:BE161))),2)</f>
        <v>0</v>
      </c>
      <c r="I32" s="201"/>
      <c r="J32" s="201"/>
      <c r="K32" s="31"/>
      <c r="L32" s="31"/>
      <c r="M32" s="226">
        <f>ROUND(((ROUND((SUM(BE95:BE102)+SUM(BE120:BE155)),2)*F32)+SUM(BE157:BE161)*F32),2)</f>
        <v>0</v>
      </c>
      <c r="N32" s="201"/>
      <c r="O32" s="201"/>
      <c r="P32" s="201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6">
        <f>ROUND((((SUM(BF95:BF102)+SUM(BF120:BF155))+SUM(BF157:BF161))),2)</f>
        <v>0</v>
      </c>
      <c r="I33" s="201"/>
      <c r="J33" s="201"/>
      <c r="K33" s="31"/>
      <c r="L33" s="31"/>
      <c r="M33" s="226">
        <f>ROUND(((ROUND((SUM(BF95:BF102)+SUM(BF120:BF155)),2)*F33)+SUM(BF157:BF161)*F33),2)</f>
        <v>0</v>
      </c>
      <c r="N33" s="201"/>
      <c r="O33" s="201"/>
      <c r="P33" s="201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6">
        <f>ROUND((((SUM(BG95:BG102)+SUM(BG120:BG155))+SUM(BG157:BG161))),2)</f>
        <v>0</v>
      </c>
      <c r="I34" s="201"/>
      <c r="J34" s="201"/>
      <c r="K34" s="31"/>
      <c r="L34" s="31"/>
      <c r="M34" s="226">
        <v>0</v>
      </c>
      <c r="N34" s="201"/>
      <c r="O34" s="201"/>
      <c r="P34" s="201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6">
        <f>ROUND((((SUM(BH95:BH102)+SUM(BH120:BH155))+SUM(BH157:BH161))),2)</f>
        <v>0</v>
      </c>
      <c r="I35" s="201"/>
      <c r="J35" s="201"/>
      <c r="K35" s="31"/>
      <c r="L35" s="31"/>
      <c r="M35" s="226">
        <v>0</v>
      </c>
      <c r="N35" s="201"/>
      <c r="O35" s="201"/>
      <c r="P35" s="201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6">
        <f>ROUND((((SUM(BI95:BI102)+SUM(BI120:BI155))+SUM(BI157:BI161))),2)</f>
        <v>0</v>
      </c>
      <c r="I36" s="201"/>
      <c r="J36" s="201"/>
      <c r="K36" s="31"/>
      <c r="L36" s="31"/>
      <c r="M36" s="226">
        <v>0</v>
      </c>
      <c r="N36" s="201"/>
      <c r="O36" s="201"/>
      <c r="P36" s="201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7">
        <f>SUM(M30:M36)</f>
        <v>0</v>
      </c>
      <c r="M38" s="209"/>
      <c r="N38" s="209"/>
      <c r="O38" s="209"/>
      <c r="P38" s="211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82" t="s">
        <v>126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22" t="str">
        <f>F6</f>
        <v>Trhovisko a polyfunkčný objekt v Močenku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1"/>
      <c r="R78" s="32"/>
    </row>
    <row r="79" spans="2:18" s="1" customFormat="1" ht="36.75" customHeight="1">
      <c r="B79" s="30"/>
      <c r="C79" s="64" t="s">
        <v>123</v>
      </c>
      <c r="D79" s="31"/>
      <c r="E79" s="31"/>
      <c r="F79" s="202" t="str">
        <f>F7</f>
        <v>10 - SO 05 Káblová prípojka NN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Močenok</v>
      </c>
      <c r="G81" s="31"/>
      <c r="H81" s="31"/>
      <c r="I81" s="31"/>
      <c r="J81" s="31"/>
      <c r="K81" s="25" t="s">
        <v>22</v>
      </c>
      <c r="L81" s="31"/>
      <c r="M81" s="228" t="str">
        <f>IF(O9="","",O9)</f>
        <v>17. 6. 2016</v>
      </c>
      <c r="N81" s="201"/>
      <c r="O81" s="201"/>
      <c r="P81" s="201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24</v>
      </c>
      <c r="D83" s="31"/>
      <c r="E83" s="31"/>
      <c r="F83" s="23" t="str">
        <f>E12</f>
        <v>Obec Močenok</v>
      </c>
      <c r="G83" s="31"/>
      <c r="H83" s="31"/>
      <c r="I83" s="31"/>
      <c r="J83" s="31"/>
      <c r="K83" s="25" t="s">
        <v>30</v>
      </c>
      <c r="L83" s="31"/>
      <c r="M83" s="187" t="str">
        <f>E18</f>
        <v>Ing.Tomáš Lenčéš</v>
      </c>
      <c r="N83" s="201"/>
      <c r="O83" s="201"/>
      <c r="P83" s="201"/>
      <c r="Q83" s="201"/>
      <c r="R83" s="32"/>
    </row>
    <row r="84" spans="2:18" s="1" customFormat="1" ht="14.25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34</v>
      </c>
      <c r="L84" s="31"/>
      <c r="M84" s="187" t="str">
        <f>E21</f>
        <v>Ing.Silvia Gujberová</v>
      </c>
      <c r="N84" s="201"/>
      <c r="O84" s="201"/>
      <c r="P84" s="201"/>
      <c r="Q84" s="201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9" t="s">
        <v>127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128</v>
      </c>
      <c r="O86" s="201"/>
      <c r="P86" s="201"/>
      <c r="Q86" s="201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129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N120</f>
        <v>0</v>
      </c>
      <c r="O88" s="201"/>
      <c r="P88" s="201"/>
      <c r="Q88" s="201"/>
      <c r="R88" s="32"/>
      <c r="AU88" s="13" t="s">
        <v>130</v>
      </c>
    </row>
    <row r="89" spans="2:18" s="6" customFormat="1" ht="24.75" customHeight="1">
      <c r="B89" s="117"/>
      <c r="C89" s="118"/>
      <c r="D89" s="119" t="s">
        <v>530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31">
        <f>N121</f>
        <v>0</v>
      </c>
      <c r="O89" s="232"/>
      <c r="P89" s="232"/>
      <c r="Q89" s="232"/>
      <c r="R89" s="120"/>
    </row>
    <row r="90" spans="2:18" s="7" customFormat="1" ht="19.5" customHeight="1">
      <c r="B90" s="121"/>
      <c r="C90" s="122"/>
      <c r="D90" s="97" t="s">
        <v>1034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N122</f>
        <v>0</v>
      </c>
      <c r="O90" s="233"/>
      <c r="P90" s="233"/>
      <c r="Q90" s="233"/>
      <c r="R90" s="123"/>
    </row>
    <row r="91" spans="2:18" s="7" customFormat="1" ht="19.5" customHeight="1">
      <c r="B91" s="121"/>
      <c r="C91" s="122"/>
      <c r="D91" s="97" t="s">
        <v>1035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N137</f>
        <v>0</v>
      </c>
      <c r="O91" s="233"/>
      <c r="P91" s="233"/>
      <c r="Q91" s="233"/>
      <c r="R91" s="123"/>
    </row>
    <row r="92" spans="2:18" s="7" customFormat="1" ht="19.5" customHeight="1">
      <c r="B92" s="121"/>
      <c r="C92" s="122"/>
      <c r="D92" s="97" t="s">
        <v>928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N151</f>
        <v>0</v>
      </c>
      <c r="O92" s="233"/>
      <c r="P92" s="233"/>
      <c r="Q92" s="233"/>
      <c r="R92" s="123"/>
    </row>
    <row r="93" spans="2:18" s="6" customFormat="1" ht="21.75" customHeight="1">
      <c r="B93" s="117"/>
      <c r="C93" s="118"/>
      <c r="D93" s="119" t="s">
        <v>149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34">
        <f>N156</f>
        <v>0</v>
      </c>
      <c r="O93" s="232"/>
      <c r="P93" s="232"/>
      <c r="Q93" s="232"/>
      <c r="R93" s="120"/>
    </row>
    <row r="94" spans="2:18" s="1" customFormat="1" ht="21.75" customHeight="1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21" s="1" customFormat="1" ht="29.25" customHeight="1">
      <c r="B95" s="30"/>
      <c r="C95" s="116" t="s">
        <v>150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35">
        <f>ROUND(N96+N97+N98+N99+N100+N101,2)</f>
        <v>0</v>
      </c>
      <c r="O95" s="201"/>
      <c r="P95" s="201"/>
      <c r="Q95" s="201"/>
      <c r="R95" s="32"/>
      <c r="T95" s="124"/>
      <c r="U95" s="125" t="s">
        <v>40</v>
      </c>
    </row>
    <row r="96" spans="2:65" s="1" customFormat="1" ht="18" customHeight="1">
      <c r="B96" s="126"/>
      <c r="C96" s="127"/>
      <c r="D96" s="217" t="s">
        <v>151</v>
      </c>
      <c r="E96" s="236"/>
      <c r="F96" s="236"/>
      <c r="G96" s="236"/>
      <c r="H96" s="236"/>
      <c r="I96" s="127"/>
      <c r="J96" s="127"/>
      <c r="K96" s="127"/>
      <c r="L96" s="127"/>
      <c r="M96" s="127"/>
      <c r="N96" s="215">
        <f>ROUND(N88*T96,2)</f>
        <v>0</v>
      </c>
      <c r="O96" s="236"/>
      <c r="P96" s="236"/>
      <c r="Q96" s="236"/>
      <c r="R96" s="128"/>
      <c r="S96" s="129"/>
      <c r="T96" s="130"/>
      <c r="U96" s="131" t="s">
        <v>43</v>
      </c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3" t="s">
        <v>152</v>
      </c>
      <c r="AZ96" s="132"/>
      <c r="BA96" s="132"/>
      <c r="BB96" s="132"/>
      <c r="BC96" s="132"/>
      <c r="BD96" s="132"/>
      <c r="BE96" s="134">
        <f aca="true" t="shared" si="0" ref="BE96:BE101">IF(U96="základná",N96,0)</f>
        <v>0</v>
      </c>
      <c r="BF96" s="134">
        <f aca="true" t="shared" si="1" ref="BF96:BF101">IF(U96="znížená",N96,0)</f>
        <v>0</v>
      </c>
      <c r="BG96" s="134">
        <f aca="true" t="shared" si="2" ref="BG96:BG101">IF(U96="zákl. prenesená",N96,0)</f>
        <v>0</v>
      </c>
      <c r="BH96" s="134">
        <f aca="true" t="shared" si="3" ref="BH96:BH101">IF(U96="zníž. prenesená",N96,0)</f>
        <v>0</v>
      </c>
      <c r="BI96" s="134">
        <f aca="true" t="shared" si="4" ref="BI96:BI101">IF(U96="nulová",N96,0)</f>
        <v>0</v>
      </c>
      <c r="BJ96" s="133" t="s">
        <v>153</v>
      </c>
      <c r="BK96" s="132"/>
      <c r="BL96" s="132"/>
      <c r="BM96" s="132"/>
    </row>
    <row r="97" spans="2:65" s="1" customFormat="1" ht="18" customHeight="1">
      <c r="B97" s="126"/>
      <c r="C97" s="127"/>
      <c r="D97" s="217" t="s">
        <v>154</v>
      </c>
      <c r="E97" s="236"/>
      <c r="F97" s="236"/>
      <c r="G97" s="236"/>
      <c r="H97" s="236"/>
      <c r="I97" s="127"/>
      <c r="J97" s="127"/>
      <c r="K97" s="127"/>
      <c r="L97" s="127"/>
      <c r="M97" s="127"/>
      <c r="N97" s="215">
        <f>ROUND(N88*T97,2)</f>
        <v>0</v>
      </c>
      <c r="O97" s="236"/>
      <c r="P97" s="236"/>
      <c r="Q97" s="236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152</v>
      </c>
      <c r="AZ97" s="132"/>
      <c r="BA97" s="132"/>
      <c r="BB97" s="132"/>
      <c r="BC97" s="132"/>
      <c r="BD97" s="132"/>
      <c r="BE97" s="134">
        <f t="shared" si="0"/>
        <v>0</v>
      </c>
      <c r="BF97" s="134">
        <f t="shared" si="1"/>
        <v>0</v>
      </c>
      <c r="BG97" s="134">
        <f t="shared" si="2"/>
        <v>0</v>
      </c>
      <c r="BH97" s="134">
        <f t="shared" si="3"/>
        <v>0</v>
      </c>
      <c r="BI97" s="134">
        <f t="shared" si="4"/>
        <v>0</v>
      </c>
      <c r="BJ97" s="133" t="s">
        <v>153</v>
      </c>
      <c r="BK97" s="132"/>
      <c r="BL97" s="132"/>
      <c r="BM97" s="132"/>
    </row>
    <row r="98" spans="2:65" s="1" customFormat="1" ht="18" customHeight="1">
      <c r="B98" s="126"/>
      <c r="C98" s="127"/>
      <c r="D98" s="217" t="s">
        <v>155</v>
      </c>
      <c r="E98" s="236"/>
      <c r="F98" s="236"/>
      <c r="G98" s="236"/>
      <c r="H98" s="236"/>
      <c r="I98" s="127"/>
      <c r="J98" s="127"/>
      <c r="K98" s="127"/>
      <c r="L98" s="127"/>
      <c r="M98" s="127"/>
      <c r="N98" s="215">
        <f>ROUND(N88*T98,2)</f>
        <v>0</v>
      </c>
      <c r="O98" s="236"/>
      <c r="P98" s="236"/>
      <c r="Q98" s="236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152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153</v>
      </c>
      <c r="BK98" s="132"/>
      <c r="BL98" s="132"/>
      <c r="BM98" s="132"/>
    </row>
    <row r="99" spans="2:65" s="1" customFormat="1" ht="18" customHeight="1">
      <c r="B99" s="126"/>
      <c r="C99" s="127"/>
      <c r="D99" s="217" t="s">
        <v>156</v>
      </c>
      <c r="E99" s="236"/>
      <c r="F99" s="236"/>
      <c r="G99" s="236"/>
      <c r="H99" s="236"/>
      <c r="I99" s="127"/>
      <c r="J99" s="127"/>
      <c r="K99" s="127"/>
      <c r="L99" s="127"/>
      <c r="M99" s="127"/>
      <c r="N99" s="215">
        <f>ROUND(N88*T99,2)</f>
        <v>0</v>
      </c>
      <c r="O99" s="236"/>
      <c r="P99" s="236"/>
      <c r="Q99" s="236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152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153</v>
      </c>
      <c r="BK99" s="132"/>
      <c r="BL99" s="132"/>
      <c r="BM99" s="132"/>
    </row>
    <row r="100" spans="2:65" s="1" customFormat="1" ht="18" customHeight="1">
      <c r="B100" s="126"/>
      <c r="C100" s="127"/>
      <c r="D100" s="217" t="s">
        <v>157</v>
      </c>
      <c r="E100" s="236"/>
      <c r="F100" s="236"/>
      <c r="G100" s="236"/>
      <c r="H100" s="236"/>
      <c r="I100" s="127"/>
      <c r="J100" s="127"/>
      <c r="K100" s="127"/>
      <c r="L100" s="127"/>
      <c r="M100" s="127"/>
      <c r="N100" s="215">
        <f>ROUND(N88*T100,2)</f>
        <v>0</v>
      </c>
      <c r="O100" s="236"/>
      <c r="P100" s="236"/>
      <c r="Q100" s="236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152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153</v>
      </c>
      <c r="BK100" s="132"/>
      <c r="BL100" s="132"/>
      <c r="BM100" s="132"/>
    </row>
    <row r="101" spans="2:65" s="1" customFormat="1" ht="18" customHeight="1">
      <c r="B101" s="126"/>
      <c r="C101" s="127"/>
      <c r="D101" s="135" t="s">
        <v>158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15">
        <f>ROUND(N88*T101,2)</f>
        <v>0</v>
      </c>
      <c r="O101" s="236"/>
      <c r="P101" s="236"/>
      <c r="Q101" s="236"/>
      <c r="R101" s="128"/>
      <c r="S101" s="129"/>
      <c r="T101" s="136"/>
      <c r="U101" s="137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159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153</v>
      </c>
      <c r="BK101" s="132"/>
      <c r="BL101" s="132"/>
      <c r="BM101" s="132"/>
    </row>
    <row r="102" spans="2:18" s="1" customFormat="1" ht="13.5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18" s="1" customFormat="1" ht="29.25" customHeight="1">
      <c r="B103" s="30"/>
      <c r="C103" s="108" t="s">
        <v>120</v>
      </c>
      <c r="D103" s="109"/>
      <c r="E103" s="109"/>
      <c r="F103" s="109"/>
      <c r="G103" s="109"/>
      <c r="H103" s="109"/>
      <c r="I103" s="109"/>
      <c r="J103" s="109"/>
      <c r="K103" s="109"/>
      <c r="L103" s="218">
        <f>ROUND(SUM(N88+N95),2)</f>
        <v>0</v>
      </c>
      <c r="M103" s="230"/>
      <c r="N103" s="230"/>
      <c r="O103" s="230"/>
      <c r="P103" s="230"/>
      <c r="Q103" s="230"/>
      <c r="R103" s="32"/>
    </row>
    <row r="104" spans="2:18" s="1" customFormat="1" ht="6.75" customHeight="1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8" spans="2:18" s="1" customFormat="1" ht="6.75" customHeight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09" spans="2:18" s="1" customFormat="1" ht="36.75" customHeight="1">
      <c r="B109" s="30"/>
      <c r="C109" s="182" t="s">
        <v>160</v>
      </c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32"/>
    </row>
    <row r="110" spans="2:18" s="1" customFormat="1" ht="6.75" customHeight="1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18" s="1" customFormat="1" ht="30" customHeight="1">
      <c r="B111" s="30"/>
      <c r="C111" s="25" t="s">
        <v>15</v>
      </c>
      <c r="D111" s="31"/>
      <c r="E111" s="31"/>
      <c r="F111" s="222" t="str">
        <f>F6</f>
        <v>Trhovisko a polyfunkčný objekt v Močenku</v>
      </c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31"/>
      <c r="R111" s="32"/>
    </row>
    <row r="112" spans="2:18" s="1" customFormat="1" ht="36.75" customHeight="1">
      <c r="B112" s="30"/>
      <c r="C112" s="64" t="s">
        <v>123</v>
      </c>
      <c r="D112" s="31"/>
      <c r="E112" s="31"/>
      <c r="F112" s="202" t="str">
        <f>F7</f>
        <v>10 - SO 05 Káblová prípojka NN</v>
      </c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31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8" customHeight="1">
      <c r="B114" s="30"/>
      <c r="C114" s="25" t="s">
        <v>20</v>
      </c>
      <c r="D114" s="31"/>
      <c r="E114" s="31"/>
      <c r="F114" s="23" t="str">
        <f>F9</f>
        <v>Močenok</v>
      </c>
      <c r="G114" s="31"/>
      <c r="H114" s="31"/>
      <c r="I114" s="31"/>
      <c r="J114" s="31"/>
      <c r="K114" s="25" t="s">
        <v>22</v>
      </c>
      <c r="L114" s="31"/>
      <c r="M114" s="228" t="str">
        <f>IF(O9="","",O9)</f>
        <v>17. 6. 2016</v>
      </c>
      <c r="N114" s="201"/>
      <c r="O114" s="201"/>
      <c r="P114" s="201"/>
      <c r="Q114" s="31"/>
      <c r="R114" s="32"/>
    </row>
    <row r="115" spans="2:18" s="1" customFormat="1" ht="6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18" s="1" customFormat="1" ht="15">
      <c r="B116" s="30"/>
      <c r="C116" s="25" t="s">
        <v>24</v>
      </c>
      <c r="D116" s="31"/>
      <c r="E116" s="31"/>
      <c r="F116" s="23" t="str">
        <f>E12</f>
        <v>Obec Močenok</v>
      </c>
      <c r="G116" s="31"/>
      <c r="H116" s="31"/>
      <c r="I116" s="31"/>
      <c r="J116" s="31"/>
      <c r="K116" s="25" t="s">
        <v>30</v>
      </c>
      <c r="L116" s="31"/>
      <c r="M116" s="187" t="str">
        <f>E18</f>
        <v>Ing.Tomáš Lenčéš</v>
      </c>
      <c r="N116" s="201"/>
      <c r="O116" s="201"/>
      <c r="P116" s="201"/>
      <c r="Q116" s="201"/>
      <c r="R116" s="32"/>
    </row>
    <row r="117" spans="2:18" s="1" customFormat="1" ht="14.25" customHeight="1">
      <c r="B117" s="30"/>
      <c r="C117" s="25" t="s">
        <v>28</v>
      </c>
      <c r="D117" s="31"/>
      <c r="E117" s="31"/>
      <c r="F117" s="23" t="str">
        <f>IF(E15="","",E15)</f>
        <v>Vyplň údaj</v>
      </c>
      <c r="G117" s="31"/>
      <c r="H117" s="31"/>
      <c r="I117" s="31"/>
      <c r="J117" s="31"/>
      <c r="K117" s="25" t="s">
        <v>34</v>
      </c>
      <c r="L117" s="31"/>
      <c r="M117" s="187" t="str">
        <f>E21</f>
        <v>Ing.Silvia Gujberová</v>
      </c>
      <c r="N117" s="201"/>
      <c r="O117" s="201"/>
      <c r="P117" s="201"/>
      <c r="Q117" s="201"/>
      <c r="R117" s="32"/>
    </row>
    <row r="118" spans="2:18" s="1" customFormat="1" ht="9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27" s="8" customFormat="1" ht="29.25" customHeight="1">
      <c r="B119" s="138"/>
      <c r="C119" s="139" t="s">
        <v>161</v>
      </c>
      <c r="D119" s="140" t="s">
        <v>162</v>
      </c>
      <c r="E119" s="140" t="s">
        <v>58</v>
      </c>
      <c r="F119" s="237" t="s">
        <v>163</v>
      </c>
      <c r="G119" s="238"/>
      <c r="H119" s="238"/>
      <c r="I119" s="238"/>
      <c r="J119" s="140" t="s">
        <v>164</v>
      </c>
      <c r="K119" s="140" t="s">
        <v>165</v>
      </c>
      <c r="L119" s="239" t="s">
        <v>166</v>
      </c>
      <c r="M119" s="238"/>
      <c r="N119" s="237" t="s">
        <v>128</v>
      </c>
      <c r="O119" s="238"/>
      <c r="P119" s="238"/>
      <c r="Q119" s="240"/>
      <c r="R119" s="141"/>
      <c r="T119" s="72" t="s">
        <v>167</v>
      </c>
      <c r="U119" s="73" t="s">
        <v>40</v>
      </c>
      <c r="V119" s="73" t="s">
        <v>168</v>
      </c>
      <c r="W119" s="73" t="s">
        <v>169</v>
      </c>
      <c r="X119" s="73" t="s">
        <v>170</v>
      </c>
      <c r="Y119" s="73" t="s">
        <v>171</v>
      </c>
      <c r="Z119" s="73" t="s">
        <v>172</v>
      </c>
      <c r="AA119" s="74" t="s">
        <v>173</v>
      </c>
    </row>
    <row r="120" spans="2:63" s="1" customFormat="1" ht="29.25" customHeight="1">
      <c r="B120" s="30"/>
      <c r="C120" s="76" t="s">
        <v>125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45">
        <f>BK120</f>
        <v>0</v>
      </c>
      <c r="O120" s="246"/>
      <c r="P120" s="246"/>
      <c r="Q120" s="246"/>
      <c r="R120" s="32"/>
      <c r="T120" s="75"/>
      <c r="U120" s="46"/>
      <c r="V120" s="46"/>
      <c r="W120" s="142">
        <f>W121+W156</f>
        <v>0</v>
      </c>
      <c r="X120" s="46"/>
      <c r="Y120" s="142">
        <f>Y121+Y156</f>
        <v>0</v>
      </c>
      <c r="Z120" s="46"/>
      <c r="AA120" s="143">
        <f>AA121+AA156</f>
        <v>0</v>
      </c>
      <c r="AT120" s="13" t="s">
        <v>75</v>
      </c>
      <c r="AU120" s="13" t="s">
        <v>130</v>
      </c>
      <c r="BK120" s="144">
        <f>BK121+BK156</f>
        <v>0</v>
      </c>
    </row>
    <row r="121" spans="2:63" s="9" customFormat="1" ht="36.75" customHeight="1">
      <c r="B121" s="145"/>
      <c r="C121" s="146"/>
      <c r="D121" s="147" t="s">
        <v>530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234">
        <f>BK121</f>
        <v>0</v>
      </c>
      <c r="O121" s="247"/>
      <c r="P121" s="247"/>
      <c r="Q121" s="247"/>
      <c r="R121" s="148"/>
      <c r="T121" s="149"/>
      <c r="U121" s="146"/>
      <c r="V121" s="146"/>
      <c r="W121" s="150">
        <f>W122+W137+W151</f>
        <v>0</v>
      </c>
      <c r="X121" s="146"/>
      <c r="Y121" s="150">
        <f>Y122+Y137+Y151</f>
        <v>0</v>
      </c>
      <c r="Z121" s="146"/>
      <c r="AA121" s="151">
        <f>AA122+AA137+AA151</f>
        <v>0</v>
      </c>
      <c r="AR121" s="152" t="s">
        <v>184</v>
      </c>
      <c r="AT121" s="153" t="s">
        <v>75</v>
      </c>
      <c r="AU121" s="153" t="s">
        <v>76</v>
      </c>
      <c r="AY121" s="152" t="s">
        <v>174</v>
      </c>
      <c r="BK121" s="154">
        <f>BK122+BK137+BK151</f>
        <v>0</v>
      </c>
    </row>
    <row r="122" spans="2:63" s="9" customFormat="1" ht="19.5" customHeight="1">
      <c r="B122" s="145"/>
      <c r="C122" s="146"/>
      <c r="D122" s="155" t="s">
        <v>1034</v>
      </c>
      <c r="E122" s="155"/>
      <c r="F122" s="155"/>
      <c r="G122" s="155"/>
      <c r="H122" s="155"/>
      <c r="I122" s="155"/>
      <c r="J122" s="155"/>
      <c r="K122" s="155"/>
      <c r="L122" s="155"/>
      <c r="M122" s="155"/>
      <c r="N122" s="252">
        <f>BK122</f>
        <v>0</v>
      </c>
      <c r="O122" s="253"/>
      <c r="P122" s="253"/>
      <c r="Q122" s="253"/>
      <c r="R122" s="148"/>
      <c r="T122" s="149"/>
      <c r="U122" s="146"/>
      <c r="V122" s="146"/>
      <c r="W122" s="150">
        <f>SUM(W123:W136)</f>
        <v>0</v>
      </c>
      <c r="X122" s="146"/>
      <c r="Y122" s="150">
        <f>SUM(Y123:Y136)</f>
        <v>0</v>
      </c>
      <c r="Z122" s="146"/>
      <c r="AA122" s="151">
        <f>SUM(AA123:AA136)</f>
        <v>0</v>
      </c>
      <c r="AR122" s="152" t="s">
        <v>184</v>
      </c>
      <c r="AT122" s="153" t="s">
        <v>75</v>
      </c>
      <c r="AU122" s="153" t="s">
        <v>83</v>
      </c>
      <c r="AY122" s="152" t="s">
        <v>174</v>
      </c>
      <c r="BK122" s="154">
        <f>SUM(BK123:BK136)</f>
        <v>0</v>
      </c>
    </row>
    <row r="123" spans="2:65" s="1" customFormat="1" ht="22.5" customHeight="1">
      <c r="B123" s="126"/>
      <c r="C123" s="156" t="s">
        <v>83</v>
      </c>
      <c r="D123" s="156" t="s">
        <v>175</v>
      </c>
      <c r="E123" s="157" t="s">
        <v>563</v>
      </c>
      <c r="F123" s="241" t="s">
        <v>1036</v>
      </c>
      <c r="G123" s="242"/>
      <c r="H123" s="242"/>
      <c r="I123" s="242"/>
      <c r="J123" s="158" t="s">
        <v>235</v>
      </c>
      <c r="K123" s="159">
        <v>1</v>
      </c>
      <c r="L123" s="243">
        <v>0</v>
      </c>
      <c r="M123" s="242"/>
      <c r="N123" s="244">
        <f aca="true" t="shared" si="5" ref="N123:N136">ROUND(L123*K123,3)</f>
        <v>0</v>
      </c>
      <c r="O123" s="242"/>
      <c r="P123" s="242"/>
      <c r="Q123" s="242"/>
      <c r="R123" s="128"/>
      <c r="T123" s="161" t="s">
        <v>18</v>
      </c>
      <c r="U123" s="39" t="s">
        <v>43</v>
      </c>
      <c r="V123" s="31"/>
      <c r="W123" s="162">
        <f aca="true" t="shared" si="6" ref="W123:W136">V123*K123</f>
        <v>0</v>
      </c>
      <c r="X123" s="162">
        <v>0</v>
      </c>
      <c r="Y123" s="162">
        <f aca="true" t="shared" si="7" ref="Y123:Y136">X123*K123</f>
        <v>0</v>
      </c>
      <c r="Z123" s="162">
        <v>0</v>
      </c>
      <c r="AA123" s="163">
        <f aca="true" t="shared" si="8" ref="AA123:AA136">Z123*K123</f>
        <v>0</v>
      </c>
      <c r="AR123" s="13" t="s">
        <v>428</v>
      </c>
      <c r="AT123" s="13" t="s">
        <v>175</v>
      </c>
      <c r="AU123" s="13" t="s">
        <v>153</v>
      </c>
      <c r="AY123" s="13" t="s">
        <v>174</v>
      </c>
      <c r="BE123" s="101">
        <f aca="true" t="shared" si="9" ref="BE123:BE136">IF(U123="základná",N123,0)</f>
        <v>0</v>
      </c>
      <c r="BF123" s="101">
        <f aca="true" t="shared" si="10" ref="BF123:BF136">IF(U123="znížená",N123,0)</f>
        <v>0</v>
      </c>
      <c r="BG123" s="101">
        <f aca="true" t="shared" si="11" ref="BG123:BG136">IF(U123="zákl. prenesená",N123,0)</f>
        <v>0</v>
      </c>
      <c r="BH123" s="101">
        <f aca="true" t="shared" si="12" ref="BH123:BH136">IF(U123="zníž. prenesená",N123,0)</f>
        <v>0</v>
      </c>
      <c r="BI123" s="101">
        <f aca="true" t="shared" si="13" ref="BI123:BI136">IF(U123="nulová",N123,0)</f>
        <v>0</v>
      </c>
      <c r="BJ123" s="13" t="s">
        <v>153</v>
      </c>
      <c r="BK123" s="164">
        <f aca="true" t="shared" si="14" ref="BK123:BK136">ROUND(L123*K123,3)</f>
        <v>0</v>
      </c>
      <c r="BL123" s="13" t="s">
        <v>428</v>
      </c>
      <c r="BM123" s="13" t="s">
        <v>83</v>
      </c>
    </row>
    <row r="124" spans="2:65" s="1" customFormat="1" ht="31.5" customHeight="1">
      <c r="B124" s="126"/>
      <c r="C124" s="156" t="s">
        <v>153</v>
      </c>
      <c r="D124" s="156" t="s">
        <v>175</v>
      </c>
      <c r="E124" s="157" t="s">
        <v>571</v>
      </c>
      <c r="F124" s="241" t="s">
        <v>1037</v>
      </c>
      <c r="G124" s="242"/>
      <c r="H124" s="242"/>
      <c r="I124" s="242"/>
      <c r="J124" s="158" t="s">
        <v>235</v>
      </c>
      <c r="K124" s="159">
        <v>9</v>
      </c>
      <c r="L124" s="243">
        <v>0</v>
      </c>
      <c r="M124" s="242"/>
      <c r="N124" s="244">
        <f t="shared" si="5"/>
        <v>0</v>
      </c>
      <c r="O124" s="242"/>
      <c r="P124" s="242"/>
      <c r="Q124" s="242"/>
      <c r="R124" s="128"/>
      <c r="T124" s="161" t="s">
        <v>18</v>
      </c>
      <c r="U124" s="39" t="s">
        <v>43</v>
      </c>
      <c r="V124" s="31"/>
      <c r="W124" s="162">
        <f t="shared" si="6"/>
        <v>0</v>
      </c>
      <c r="X124" s="162">
        <v>0</v>
      </c>
      <c r="Y124" s="162">
        <f t="shared" si="7"/>
        <v>0</v>
      </c>
      <c r="Z124" s="162">
        <v>0</v>
      </c>
      <c r="AA124" s="163">
        <f t="shared" si="8"/>
        <v>0</v>
      </c>
      <c r="AR124" s="13" t="s">
        <v>428</v>
      </c>
      <c r="AT124" s="13" t="s">
        <v>175</v>
      </c>
      <c r="AU124" s="13" t="s">
        <v>153</v>
      </c>
      <c r="AY124" s="13" t="s">
        <v>174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153</v>
      </c>
      <c r="BK124" s="164">
        <f t="shared" si="14"/>
        <v>0</v>
      </c>
      <c r="BL124" s="13" t="s">
        <v>428</v>
      </c>
      <c r="BM124" s="13" t="s">
        <v>153</v>
      </c>
    </row>
    <row r="125" spans="2:65" s="1" customFormat="1" ht="31.5" customHeight="1">
      <c r="B125" s="126"/>
      <c r="C125" s="156" t="s">
        <v>184</v>
      </c>
      <c r="D125" s="156" t="s">
        <v>175</v>
      </c>
      <c r="E125" s="157" t="s">
        <v>1038</v>
      </c>
      <c r="F125" s="241" t="s">
        <v>1039</v>
      </c>
      <c r="G125" s="242"/>
      <c r="H125" s="242"/>
      <c r="I125" s="242"/>
      <c r="J125" s="158" t="s">
        <v>350</v>
      </c>
      <c r="K125" s="159">
        <v>27</v>
      </c>
      <c r="L125" s="243">
        <v>0</v>
      </c>
      <c r="M125" s="242"/>
      <c r="N125" s="244">
        <f t="shared" si="5"/>
        <v>0</v>
      </c>
      <c r="O125" s="242"/>
      <c r="P125" s="242"/>
      <c r="Q125" s="242"/>
      <c r="R125" s="128"/>
      <c r="T125" s="161" t="s">
        <v>18</v>
      </c>
      <c r="U125" s="39" t="s">
        <v>43</v>
      </c>
      <c r="V125" s="31"/>
      <c r="W125" s="162">
        <f t="shared" si="6"/>
        <v>0</v>
      </c>
      <c r="X125" s="162">
        <v>0</v>
      </c>
      <c r="Y125" s="162">
        <f t="shared" si="7"/>
        <v>0</v>
      </c>
      <c r="Z125" s="162">
        <v>0</v>
      </c>
      <c r="AA125" s="163">
        <f t="shared" si="8"/>
        <v>0</v>
      </c>
      <c r="AR125" s="13" t="s">
        <v>428</v>
      </c>
      <c r="AT125" s="13" t="s">
        <v>175</v>
      </c>
      <c r="AU125" s="13" t="s">
        <v>153</v>
      </c>
      <c r="AY125" s="13" t="s">
        <v>174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153</v>
      </c>
      <c r="BK125" s="164">
        <f t="shared" si="14"/>
        <v>0</v>
      </c>
      <c r="BL125" s="13" t="s">
        <v>428</v>
      </c>
      <c r="BM125" s="13" t="s">
        <v>184</v>
      </c>
    </row>
    <row r="126" spans="2:65" s="1" customFormat="1" ht="31.5" customHeight="1">
      <c r="B126" s="126"/>
      <c r="C126" s="156" t="s">
        <v>179</v>
      </c>
      <c r="D126" s="156" t="s">
        <v>175</v>
      </c>
      <c r="E126" s="157" t="s">
        <v>1040</v>
      </c>
      <c r="F126" s="241" t="s">
        <v>1041</v>
      </c>
      <c r="G126" s="242"/>
      <c r="H126" s="242"/>
      <c r="I126" s="242"/>
      <c r="J126" s="158" t="s">
        <v>350</v>
      </c>
      <c r="K126" s="159">
        <v>8</v>
      </c>
      <c r="L126" s="243">
        <v>0</v>
      </c>
      <c r="M126" s="242"/>
      <c r="N126" s="244">
        <f t="shared" si="5"/>
        <v>0</v>
      </c>
      <c r="O126" s="242"/>
      <c r="P126" s="242"/>
      <c r="Q126" s="242"/>
      <c r="R126" s="128"/>
      <c r="T126" s="161" t="s">
        <v>18</v>
      </c>
      <c r="U126" s="39" t="s">
        <v>43</v>
      </c>
      <c r="V126" s="31"/>
      <c r="W126" s="162">
        <f t="shared" si="6"/>
        <v>0</v>
      </c>
      <c r="X126" s="162">
        <v>0</v>
      </c>
      <c r="Y126" s="162">
        <f t="shared" si="7"/>
        <v>0</v>
      </c>
      <c r="Z126" s="162">
        <v>0</v>
      </c>
      <c r="AA126" s="163">
        <f t="shared" si="8"/>
        <v>0</v>
      </c>
      <c r="AR126" s="13" t="s">
        <v>428</v>
      </c>
      <c r="AT126" s="13" t="s">
        <v>175</v>
      </c>
      <c r="AU126" s="13" t="s">
        <v>153</v>
      </c>
      <c r="AY126" s="13" t="s">
        <v>174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153</v>
      </c>
      <c r="BK126" s="164">
        <f t="shared" si="14"/>
        <v>0</v>
      </c>
      <c r="BL126" s="13" t="s">
        <v>428</v>
      </c>
      <c r="BM126" s="13" t="s">
        <v>179</v>
      </c>
    </row>
    <row r="127" spans="2:65" s="1" customFormat="1" ht="31.5" customHeight="1">
      <c r="B127" s="126"/>
      <c r="C127" s="156" t="s">
        <v>191</v>
      </c>
      <c r="D127" s="156" t="s">
        <v>175</v>
      </c>
      <c r="E127" s="157" t="s">
        <v>573</v>
      </c>
      <c r="F127" s="241" t="s">
        <v>574</v>
      </c>
      <c r="G127" s="242"/>
      <c r="H127" s="242"/>
      <c r="I127" s="242"/>
      <c r="J127" s="158" t="s">
        <v>350</v>
      </c>
      <c r="K127" s="159">
        <v>8</v>
      </c>
      <c r="L127" s="243">
        <v>0</v>
      </c>
      <c r="M127" s="242"/>
      <c r="N127" s="244">
        <f t="shared" si="5"/>
        <v>0</v>
      </c>
      <c r="O127" s="242"/>
      <c r="P127" s="242"/>
      <c r="Q127" s="242"/>
      <c r="R127" s="128"/>
      <c r="T127" s="161" t="s">
        <v>18</v>
      </c>
      <c r="U127" s="39" t="s">
        <v>43</v>
      </c>
      <c r="V127" s="31"/>
      <c r="W127" s="162">
        <f t="shared" si="6"/>
        <v>0</v>
      </c>
      <c r="X127" s="162">
        <v>0</v>
      </c>
      <c r="Y127" s="162">
        <f t="shared" si="7"/>
        <v>0</v>
      </c>
      <c r="Z127" s="162">
        <v>0</v>
      </c>
      <c r="AA127" s="163">
        <f t="shared" si="8"/>
        <v>0</v>
      </c>
      <c r="AR127" s="13" t="s">
        <v>428</v>
      </c>
      <c r="AT127" s="13" t="s">
        <v>175</v>
      </c>
      <c r="AU127" s="13" t="s">
        <v>153</v>
      </c>
      <c r="AY127" s="13" t="s">
        <v>174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153</v>
      </c>
      <c r="BK127" s="164">
        <f t="shared" si="14"/>
        <v>0</v>
      </c>
      <c r="BL127" s="13" t="s">
        <v>428</v>
      </c>
      <c r="BM127" s="13" t="s">
        <v>191</v>
      </c>
    </row>
    <row r="128" spans="2:65" s="1" customFormat="1" ht="31.5" customHeight="1">
      <c r="B128" s="126"/>
      <c r="C128" s="156" t="s">
        <v>195</v>
      </c>
      <c r="D128" s="156" t="s">
        <v>175</v>
      </c>
      <c r="E128" s="157" t="s">
        <v>1042</v>
      </c>
      <c r="F128" s="241" t="s">
        <v>1043</v>
      </c>
      <c r="G128" s="242"/>
      <c r="H128" s="242"/>
      <c r="I128" s="242"/>
      <c r="J128" s="158" t="s">
        <v>350</v>
      </c>
      <c r="K128" s="159">
        <v>29</v>
      </c>
      <c r="L128" s="243">
        <v>0</v>
      </c>
      <c r="M128" s="242"/>
      <c r="N128" s="244">
        <f t="shared" si="5"/>
        <v>0</v>
      </c>
      <c r="O128" s="242"/>
      <c r="P128" s="242"/>
      <c r="Q128" s="242"/>
      <c r="R128" s="128"/>
      <c r="T128" s="161" t="s">
        <v>18</v>
      </c>
      <c r="U128" s="39" t="s">
        <v>43</v>
      </c>
      <c r="V128" s="31"/>
      <c r="W128" s="162">
        <f t="shared" si="6"/>
        <v>0</v>
      </c>
      <c r="X128" s="162">
        <v>0</v>
      </c>
      <c r="Y128" s="162">
        <f t="shared" si="7"/>
        <v>0</v>
      </c>
      <c r="Z128" s="162">
        <v>0</v>
      </c>
      <c r="AA128" s="163">
        <f t="shared" si="8"/>
        <v>0</v>
      </c>
      <c r="AR128" s="13" t="s">
        <v>428</v>
      </c>
      <c r="AT128" s="13" t="s">
        <v>175</v>
      </c>
      <c r="AU128" s="13" t="s">
        <v>153</v>
      </c>
      <c r="AY128" s="13" t="s">
        <v>174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153</v>
      </c>
      <c r="BK128" s="164">
        <f t="shared" si="14"/>
        <v>0</v>
      </c>
      <c r="BL128" s="13" t="s">
        <v>428</v>
      </c>
      <c r="BM128" s="13" t="s">
        <v>195</v>
      </c>
    </row>
    <row r="129" spans="2:65" s="1" customFormat="1" ht="31.5" customHeight="1">
      <c r="B129" s="126"/>
      <c r="C129" s="156" t="s">
        <v>199</v>
      </c>
      <c r="D129" s="156" t="s">
        <v>175</v>
      </c>
      <c r="E129" s="157" t="s">
        <v>1044</v>
      </c>
      <c r="F129" s="241" t="s">
        <v>1045</v>
      </c>
      <c r="G129" s="242"/>
      <c r="H129" s="242"/>
      <c r="I129" s="242"/>
      <c r="J129" s="158" t="s">
        <v>350</v>
      </c>
      <c r="K129" s="159">
        <v>3</v>
      </c>
      <c r="L129" s="243">
        <v>0</v>
      </c>
      <c r="M129" s="242"/>
      <c r="N129" s="244">
        <f t="shared" si="5"/>
        <v>0</v>
      </c>
      <c r="O129" s="242"/>
      <c r="P129" s="242"/>
      <c r="Q129" s="242"/>
      <c r="R129" s="128"/>
      <c r="T129" s="161" t="s">
        <v>18</v>
      </c>
      <c r="U129" s="39" t="s">
        <v>43</v>
      </c>
      <c r="V129" s="31"/>
      <c r="W129" s="162">
        <f t="shared" si="6"/>
        <v>0</v>
      </c>
      <c r="X129" s="162">
        <v>0</v>
      </c>
      <c r="Y129" s="162">
        <f t="shared" si="7"/>
        <v>0</v>
      </c>
      <c r="Z129" s="162">
        <v>0</v>
      </c>
      <c r="AA129" s="163">
        <f t="shared" si="8"/>
        <v>0</v>
      </c>
      <c r="AR129" s="13" t="s">
        <v>428</v>
      </c>
      <c r="AT129" s="13" t="s">
        <v>175</v>
      </c>
      <c r="AU129" s="13" t="s">
        <v>153</v>
      </c>
      <c r="AY129" s="13" t="s">
        <v>174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153</v>
      </c>
      <c r="BK129" s="164">
        <f t="shared" si="14"/>
        <v>0</v>
      </c>
      <c r="BL129" s="13" t="s">
        <v>428</v>
      </c>
      <c r="BM129" s="13" t="s">
        <v>199</v>
      </c>
    </row>
    <row r="130" spans="2:65" s="1" customFormat="1" ht="31.5" customHeight="1">
      <c r="B130" s="126"/>
      <c r="C130" s="156" t="s">
        <v>203</v>
      </c>
      <c r="D130" s="156" t="s">
        <v>175</v>
      </c>
      <c r="E130" s="157" t="s">
        <v>659</v>
      </c>
      <c r="F130" s="241" t="s">
        <v>660</v>
      </c>
      <c r="G130" s="242"/>
      <c r="H130" s="242"/>
      <c r="I130" s="242"/>
      <c r="J130" s="158" t="s">
        <v>350</v>
      </c>
      <c r="K130" s="159">
        <v>5</v>
      </c>
      <c r="L130" s="243">
        <v>0</v>
      </c>
      <c r="M130" s="242"/>
      <c r="N130" s="244">
        <f t="shared" si="5"/>
        <v>0</v>
      </c>
      <c r="O130" s="242"/>
      <c r="P130" s="242"/>
      <c r="Q130" s="242"/>
      <c r="R130" s="128"/>
      <c r="T130" s="161" t="s">
        <v>18</v>
      </c>
      <c r="U130" s="39" t="s">
        <v>43</v>
      </c>
      <c r="V130" s="31"/>
      <c r="W130" s="162">
        <f t="shared" si="6"/>
        <v>0</v>
      </c>
      <c r="X130" s="162">
        <v>0</v>
      </c>
      <c r="Y130" s="162">
        <f t="shared" si="7"/>
        <v>0</v>
      </c>
      <c r="Z130" s="162">
        <v>0</v>
      </c>
      <c r="AA130" s="163">
        <f t="shared" si="8"/>
        <v>0</v>
      </c>
      <c r="AR130" s="13" t="s">
        <v>428</v>
      </c>
      <c r="AT130" s="13" t="s">
        <v>175</v>
      </c>
      <c r="AU130" s="13" t="s">
        <v>153</v>
      </c>
      <c r="AY130" s="13" t="s">
        <v>174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153</v>
      </c>
      <c r="BK130" s="164">
        <f t="shared" si="14"/>
        <v>0</v>
      </c>
      <c r="BL130" s="13" t="s">
        <v>428</v>
      </c>
      <c r="BM130" s="13" t="s">
        <v>203</v>
      </c>
    </row>
    <row r="131" spans="2:65" s="1" customFormat="1" ht="31.5" customHeight="1">
      <c r="B131" s="126"/>
      <c r="C131" s="156" t="s">
        <v>208</v>
      </c>
      <c r="D131" s="156" t="s">
        <v>175</v>
      </c>
      <c r="E131" s="157" t="s">
        <v>657</v>
      </c>
      <c r="F131" s="241" t="s">
        <v>658</v>
      </c>
      <c r="G131" s="242"/>
      <c r="H131" s="242"/>
      <c r="I131" s="242"/>
      <c r="J131" s="158" t="s">
        <v>350</v>
      </c>
      <c r="K131" s="159">
        <v>3</v>
      </c>
      <c r="L131" s="243">
        <v>0</v>
      </c>
      <c r="M131" s="242"/>
      <c r="N131" s="244">
        <f t="shared" si="5"/>
        <v>0</v>
      </c>
      <c r="O131" s="242"/>
      <c r="P131" s="242"/>
      <c r="Q131" s="242"/>
      <c r="R131" s="128"/>
      <c r="T131" s="161" t="s">
        <v>18</v>
      </c>
      <c r="U131" s="39" t="s">
        <v>43</v>
      </c>
      <c r="V131" s="31"/>
      <c r="W131" s="162">
        <f t="shared" si="6"/>
        <v>0</v>
      </c>
      <c r="X131" s="162">
        <v>0</v>
      </c>
      <c r="Y131" s="162">
        <f t="shared" si="7"/>
        <v>0</v>
      </c>
      <c r="Z131" s="162">
        <v>0</v>
      </c>
      <c r="AA131" s="163">
        <f t="shared" si="8"/>
        <v>0</v>
      </c>
      <c r="AR131" s="13" t="s">
        <v>428</v>
      </c>
      <c r="AT131" s="13" t="s">
        <v>175</v>
      </c>
      <c r="AU131" s="13" t="s">
        <v>153</v>
      </c>
      <c r="AY131" s="13" t="s">
        <v>174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153</v>
      </c>
      <c r="BK131" s="164">
        <f t="shared" si="14"/>
        <v>0</v>
      </c>
      <c r="BL131" s="13" t="s">
        <v>428</v>
      </c>
      <c r="BM131" s="13" t="s">
        <v>208</v>
      </c>
    </row>
    <row r="132" spans="2:65" s="1" customFormat="1" ht="22.5" customHeight="1">
      <c r="B132" s="126"/>
      <c r="C132" s="156" t="s">
        <v>109</v>
      </c>
      <c r="D132" s="156" t="s">
        <v>175</v>
      </c>
      <c r="E132" s="157" t="s">
        <v>661</v>
      </c>
      <c r="F132" s="241" t="s">
        <v>662</v>
      </c>
      <c r="G132" s="242"/>
      <c r="H132" s="242"/>
      <c r="I132" s="242"/>
      <c r="J132" s="158" t="s">
        <v>235</v>
      </c>
      <c r="K132" s="159">
        <v>2</v>
      </c>
      <c r="L132" s="243">
        <v>0</v>
      </c>
      <c r="M132" s="242"/>
      <c r="N132" s="244">
        <f t="shared" si="5"/>
        <v>0</v>
      </c>
      <c r="O132" s="242"/>
      <c r="P132" s="242"/>
      <c r="Q132" s="242"/>
      <c r="R132" s="128"/>
      <c r="T132" s="161" t="s">
        <v>18</v>
      </c>
      <c r="U132" s="39" t="s">
        <v>43</v>
      </c>
      <c r="V132" s="31"/>
      <c r="W132" s="162">
        <f t="shared" si="6"/>
        <v>0</v>
      </c>
      <c r="X132" s="162">
        <v>0</v>
      </c>
      <c r="Y132" s="162">
        <f t="shared" si="7"/>
        <v>0</v>
      </c>
      <c r="Z132" s="162">
        <v>0</v>
      </c>
      <c r="AA132" s="163">
        <f t="shared" si="8"/>
        <v>0</v>
      </c>
      <c r="AR132" s="13" t="s">
        <v>428</v>
      </c>
      <c r="AT132" s="13" t="s">
        <v>175</v>
      </c>
      <c r="AU132" s="13" t="s">
        <v>153</v>
      </c>
      <c r="AY132" s="13" t="s">
        <v>174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153</v>
      </c>
      <c r="BK132" s="164">
        <f t="shared" si="14"/>
        <v>0</v>
      </c>
      <c r="BL132" s="13" t="s">
        <v>428</v>
      </c>
      <c r="BM132" s="13" t="s">
        <v>109</v>
      </c>
    </row>
    <row r="133" spans="2:65" s="1" customFormat="1" ht="31.5" customHeight="1">
      <c r="B133" s="126"/>
      <c r="C133" s="156" t="s">
        <v>216</v>
      </c>
      <c r="D133" s="156" t="s">
        <v>175</v>
      </c>
      <c r="E133" s="157" t="s">
        <v>663</v>
      </c>
      <c r="F133" s="241" t="s">
        <v>664</v>
      </c>
      <c r="G133" s="242"/>
      <c r="H133" s="242"/>
      <c r="I133" s="242"/>
      <c r="J133" s="158" t="s">
        <v>235</v>
      </c>
      <c r="K133" s="159">
        <v>2</v>
      </c>
      <c r="L133" s="243">
        <v>0</v>
      </c>
      <c r="M133" s="242"/>
      <c r="N133" s="244">
        <f t="shared" si="5"/>
        <v>0</v>
      </c>
      <c r="O133" s="242"/>
      <c r="P133" s="242"/>
      <c r="Q133" s="242"/>
      <c r="R133" s="128"/>
      <c r="T133" s="161" t="s">
        <v>18</v>
      </c>
      <c r="U133" s="39" t="s">
        <v>43</v>
      </c>
      <c r="V133" s="31"/>
      <c r="W133" s="162">
        <f t="shared" si="6"/>
        <v>0</v>
      </c>
      <c r="X133" s="162">
        <v>0</v>
      </c>
      <c r="Y133" s="162">
        <f t="shared" si="7"/>
        <v>0</v>
      </c>
      <c r="Z133" s="162">
        <v>0</v>
      </c>
      <c r="AA133" s="163">
        <f t="shared" si="8"/>
        <v>0</v>
      </c>
      <c r="AR133" s="13" t="s">
        <v>428</v>
      </c>
      <c r="AT133" s="13" t="s">
        <v>175</v>
      </c>
      <c r="AU133" s="13" t="s">
        <v>153</v>
      </c>
      <c r="AY133" s="13" t="s">
        <v>174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153</v>
      </c>
      <c r="BK133" s="164">
        <f t="shared" si="14"/>
        <v>0</v>
      </c>
      <c r="BL133" s="13" t="s">
        <v>428</v>
      </c>
      <c r="BM133" s="13" t="s">
        <v>216</v>
      </c>
    </row>
    <row r="134" spans="2:65" s="1" customFormat="1" ht="22.5" customHeight="1">
      <c r="B134" s="126"/>
      <c r="C134" s="156" t="s">
        <v>220</v>
      </c>
      <c r="D134" s="156" t="s">
        <v>175</v>
      </c>
      <c r="E134" s="157" t="s">
        <v>1046</v>
      </c>
      <c r="F134" s="241" t="s">
        <v>1047</v>
      </c>
      <c r="G134" s="242"/>
      <c r="H134" s="242"/>
      <c r="I134" s="242"/>
      <c r="J134" s="158" t="s">
        <v>591</v>
      </c>
      <c r="K134" s="159">
        <v>1</v>
      </c>
      <c r="L134" s="243">
        <v>0</v>
      </c>
      <c r="M134" s="242"/>
      <c r="N134" s="244">
        <f t="shared" si="5"/>
        <v>0</v>
      </c>
      <c r="O134" s="242"/>
      <c r="P134" s="242"/>
      <c r="Q134" s="242"/>
      <c r="R134" s="128"/>
      <c r="T134" s="161" t="s">
        <v>18</v>
      </c>
      <c r="U134" s="39" t="s">
        <v>43</v>
      </c>
      <c r="V134" s="31"/>
      <c r="W134" s="162">
        <f t="shared" si="6"/>
        <v>0</v>
      </c>
      <c r="X134" s="162">
        <v>0</v>
      </c>
      <c r="Y134" s="162">
        <f t="shared" si="7"/>
        <v>0</v>
      </c>
      <c r="Z134" s="162">
        <v>0</v>
      </c>
      <c r="AA134" s="163">
        <f t="shared" si="8"/>
        <v>0</v>
      </c>
      <c r="AR134" s="13" t="s">
        <v>428</v>
      </c>
      <c r="AT134" s="13" t="s">
        <v>175</v>
      </c>
      <c r="AU134" s="13" t="s">
        <v>153</v>
      </c>
      <c r="AY134" s="13" t="s">
        <v>174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153</v>
      </c>
      <c r="BK134" s="164">
        <f t="shared" si="14"/>
        <v>0</v>
      </c>
      <c r="BL134" s="13" t="s">
        <v>428</v>
      </c>
      <c r="BM134" s="13" t="s">
        <v>220</v>
      </c>
    </row>
    <row r="135" spans="2:65" s="1" customFormat="1" ht="22.5" customHeight="1">
      <c r="B135" s="126"/>
      <c r="C135" s="156" t="s">
        <v>224</v>
      </c>
      <c r="D135" s="156" t="s">
        <v>175</v>
      </c>
      <c r="E135" s="157" t="s">
        <v>585</v>
      </c>
      <c r="F135" s="241" t="s">
        <v>590</v>
      </c>
      <c r="G135" s="242"/>
      <c r="H135" s="242"/>
      <c r="I135" s="242"/>
      <c r="J135" s="158" t="s">
        <v>591</v>
      </c>
      <c r="K135" s="159">
        <v>1</v>
      </c>
      <c r="L135" s="243">
        <v>0</v>
      </c>
      <c r="M135" s="242"/>
      <c r="N135" s="244">
        <f t="shared" si="5"/>
        <v>0</v>
      </c>
      <c r="O135" s="242"/>
      <c r="P135" s="242"/>
      <c r="Q135" s="242"/>
      <c r="R135" s="128"/>
      <c r="T135" s="161" t="s">
        <v>18</v>
      </c>
      <c r="U135" s="39" t="s">
        <v>43</v>
      </c>
      <c r="V135" s="31"/>
      <c r="W135" s="162">
        <f t="shared" si="6"/>
        <v>0</v>
      </c>
      <c r="X135" s="162">
        <v>0</v>
      </c>
      <c r="Y135" s="162">
        <f t="shared" si="7"/>
        <v>0</v>
      </c>
      <c r="Z135" s="162">
        <v>0</v>
      </c>
      <c r="AA135" s="163">
        <f t="shared" si="8"/>
        <v>0</v>
      </c>
      <c r="AR135" s="13" t="s">
        <v>428</v>
      </c>
      <c r="AT135" s="13" t="s">
        <v>175</v>
      </c>
      <c r="AU135" s="13" t="s">
        <v>153</v>
      </c>
      <c r="AY135" s="13" t="s">
        <v>174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153</v>
      </c>
      <c r="BK135" s="164">
        <f t="shared" si="14"/>
        <v>0</v>
      </c>
      <c r="BL135" s="13" t="s">
        <v>428</v>
      </c>
      <c r="BM135" s="13" t="s">
        <v>224</v>
      </c>
    </row>
    <row r="136" spans="2:65" s="1" customFormat="1" ht="22.5" customHeight="1">
      <c r="B136" s="126"/>
      <c r="C136" s="156" t="s">
        <v>228</v>
      </c>
      <c r="D136" s="156" t="s">
        <v>175</v>
      </c>
      <c r="E136" s="157" t="s">
        <v>592</v>
      </c>
      <c r="F136" s="241" t="s">
        <v>593</v>
      </c>
      <c r="G136" s="242"/>
      <c r="H136" s="242"/>
      <c r="I136" s="242"/>
      <c r="J136" s="158" t="s">
        <v>277</v>
      </c>
      <c r="K136" s="160">
        <v>0</v>
      </c>
      <c r="L136" s="243">
        <v>0</v>
      </c>
      <c r="M136" s="242"/>
      <c r="N136" s="244">
        <f t="shared" si="5"/>
        <v>0</v>
      </c>
      <c r="O136" s="242"/>
      <c r="P136" s="242"/>
      <c r="Q136" s="242"/>
      <c r="R136" s="128"/>
      <c r="T136" s="161" t="s">
        <v>18</v>
      </c>
      <c r="U136" s="39" t="s">
        <v>43</v>
      </c>
      <c r="V136" s="31"/>
      <c r="W136" s="162">
        <f t="shared" si="6"/>
        <v>0</v>
      </c>
      <c r="X136" s="162">
        <v>0</v>
      </c>
      <c r="Y136" s="162">
        <f t="shared" si="7"/>
        <v>0</v>
      </c>
      <c r="Z136" s="162">
        <v>0</v>
      </c>
      <c r="AA136" s="163">
        <f t="shared" si="8"/>
        <v>0</v>
      </c>
      <c r="AR136" s="13" t="s">
        <v>428</v>
      </c>
      <c r="AT136" s="13" t="s">
        <v>175</v>
      </c>
      <c r="AU136" s="13" t="s">
        <v>153</v>
      </c>
      <c r="AY136" s="13" t="s">
        <v>174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153</v>
      </c>
      <c r="BK136" s="164">
        <f t="shared" si="14"/>
        <v>0</v>
      </c>
      <c r="BL136" s="13" t="s">
        <v>428</v>
      </c>
      <c r="BM136" s="13" t="s">
        <v>228</v>
      </c>
    </row>
    <row r="137" spans="2:63" s="9" customFormat="1" ht="29.25" customHeight="1">
      <c r="B137" s="145"/>
      <c r="C137" s="146"/>
      <c r="D137" s="155" t="s">
        <v>1035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59">
        <f>BK137</f>
        <v>0</v>
      </c>
      <c r="O137" s="260"/>
      <c r="P137" s="260"/>
      <c r="Q137" s="260"/>
      <c r="R137" s="148"/>
      <c r="T137" s="149"/>
      <c r="U137" s="146"/>
      <c r="V137" s="146"/>
      <c r="W137" s="150">
        <f>SUM(W138:W150)</f>
        <v>0</v>
      </c>
      <c r="X137" s="146"/>
      <c r="Y137" s="150">
        <f>SUM(Y138:Y150)</f>
        <v>0</v>
      </c>
      <c r="Z137" s="146"/>
      <c r="AA137" s="151">
        <f>SUM(AA138:AA150)</f>
        <v>0</v>
      </c>
      <c r="AR137" s="152" t="s">
        <v>83</v>
      </c>
      <c r="AT137" s="153" t="s">
        <v>75</v>
      </c>
      <c r="AU137" s="153" t="s">
        <v>83</v>
      </c>
      <c r="AY137" s="152" t="s">
        <v>174</v>
      </c>
      <c r="BK137" s="154">
        <f>SUM(BK138:BK150)</f>
        <v>0</v>
      </c>
    </row>
    <row r="138" spans="2:65" s="1" customFormat="1" ht="69.75" customHeight="1">
      <c r="B138" s="126"/>
      <c r="C138" s="165" t="s">
        <v>232</v>
      </c>
      <c r="D138" s="165" t="s">
        <v>242</v>
      </c>
      <c r="E138" s="166" t="s">
        <v>612</v>
      </c>
      <c r="F138" s="248" t="s">
        <v>1048</v>
      </c>
      <c r="G138" s="249"/>
      <c r="H138" s="249"/>
      <c r="I138" s="249"/>
      <c r="J138" s="167" t="s">
        <v>235</v>
      </c>
      <c r="K138" s="168">
        <v>1</v>
      </c>
      <c r="L138" s="250">
        <v>0</v>
      </c>
      <c r="M138" s="249"/>
      <c r="N138" s="251">
        <f aca="true" t="shared" si="15" ref="N138:N150">ROUND(L138*K138,3)</f>
        <v>0</v>
      </c>
      <c r="O138" s="242"/>
      <c r="P138" s="242"/>
      <c r="Q138" s="242"/>
      <c r="R138" s="128"/>
      <c r="T138" s="161" t="s">
        <v>18</v>
      </c>
      <c r="U138" s="39" t="s">
        <v>43</v>
      </c>
      <c r="V138" s="31"/>
      <c r="W138" s="162">
        <f aca="true" t="shared" si="16" ref="W138:W150">V138*K138</f>
        <v>0</v>
      </c>
      <c r="X138" s="162">
        <v>0</v>
      </c>
      <c r="Y138" s="162">
        <f aca="true" t="shared" si="17" ref="Y138:Y150">X138*K138</f>
        <v>0</v>
      </c>
      <c r="Z138" s="162">
        <v>0</v>
      </c>
      <c r="AA138" s="163">
        <f aca="true" t="shared" si="18" ref="AA138:AA150">Z138*K138</f>
        <v>0</v>
      </c>
      <c r="AR138" s="13" t="s">
        <v>203</v>
      </c>
      <c r="AT138" s="13" t="s">
        <v>242</v>
      </c>
      <c r="AU138" s="13" t="s">
        <v>153</v>
      </c>
      <c r="AY138" s="13" t="s">
        <v>174</v>
      </c>
      <c r="BE138" s="101">
        <f aca="true" t="shared" si="19" ref="BE138:BE150">IF(U138="základná",N138,0)</f>
        <v>0</v>
      </c>
      <c r="BF138" s="101">
        <f aca="true" t="shared" si="20" ref="BF138:BF150">IF(U138="znížená",N138,0)</f>
        <v>0</v>
      </c>
      <c r="BG138" s="101">
        <f aca="true" t="shared" si="21" ref="BG138:BG150">IF(U138="zákl. prenesená",N138,0)</f>
        <v>0</v>
      </c>
      <c r="BH138" s="101">
        <f aca="true" t="shared" si="22" ref="BH138:BH150">IF(U138="zníž. prenesená",N138,0)</f>
        <v>0</v>
      </c>
      <c r="BI138" s="101">
        <f aca="true" t="shared" si="23" ref="BI138:BI150">IF(U138="nulová",N138,0)</f>
        <v>0</v>
      </c>
      <c r="BJ138" s="13" t="s">
        <v>153</v>
      </c>
      <c r="BK138" s="164">
        <f aca="true" t="shared" si="24" ref="BK138:BK150">ROUND(L138*K138,3)</f>
        <v>0</v>
      </c>
      <c r="BL138" s="13" t="s">
        <v>179</v>
      </c>
      <c r="BM138" s="13" t="s">
        <v>232</v>
      </c>
    </row>
    <row r="139" spans="2:65" s="1" customFormat="1" ht="22.5" customHeight="1">
      <c r="B139" s="126"/>
      <c r="C139" s="165" t="s">
        <v>237</v>
      </c>
      <c r="D139" s="165" t="s">
        <v>242</v>
      </c>
      <c r="E139" s="166" t="s">
        <v>1049</v>
      </c>
      <c r="F139" s="248" t="s">
        <v>1050</v>
      </c>
      <c r="G139" s="249"/>
      <c r="H139" s="249"/>
      <c r="I139" s="249"/>
      <c r="J139" s="167" t="s">
        <v>235</v>
      </c>
      <c r="K139" s="168">
        <v>9</v>
      </c>
      <c r="L139" s="250">
        <v>0</v>
      </c>
      <c r="M139" s="249"/>
      <c r="N139" s="251">
        <f t="shared" si="15"/>
        <v>0</v>
      </c>
      <c r="O139" s="242"/>
      <c r="P139" s="242"/>
      <c r="Q139" s="242"/>
      <c r="R139" s="128"/>
      <c r="T139" s="161" t="s">
        <v>18</v>
      </c>
      <c r="U139" s="39" t="s">
        <v>43</v>
      </c>
      <c r="V139" s="31"/>
      <c r="W139" s="162">
        <f t="shared" si="16"/>
        <v>0</v>
      </c>
      <c r="X139" s="162">
        <v>0</v>
      </c>
      <c r="Y139" s="162">
        <f t="shared" si="17"/>
        <v>0</v>
      </c>
      <c r="Z139" s="162">
        <v>0</v>
      </c>
      <c r="AA139" s="163">
        <f t="shared" si="18"/>
        <v>0</v>
      </c>
      <c r="AR139" s="13" t="s">
        <v>203</v>
      </c>
      <c r="AT139" s="13" t="s">
        <v>242</v>
      </c>
      <c r="AU139" s="13" t="s">
        <v>153</v>
      </c>
      <c r="AY139" s="13" t="s">
        <v>174</v>
      </c>
      <c r="BE139" s="101">
        <f t="shared" si="19"/>
        <v>0</v>
      </c>
      <c r="BF139" s="101">
        <f t="shared" si="20"/>
        <v>0</v>
      </c>
      <c r="BG139" s="101">
        <f t="shared" si="21"/>
        <v>0</v>
      </c>
      <c r="BH139" s="101">
        <f t="shared" si="22"/>
        <v>0</v>
      </c>
      <c r="BI139" s="101">
        <f t="shared" si="23"/>
        <v>0</v>
      </c>
      <c r="BJ139" s="13" t="s">
        <v>153</v>
      </c>
      <c r="BK139" s="164">
        <f t="shared" si="24"/>
        <v>0</v>
      </c>
      <c r="BL139" s="13" t="s">
        <v>179</v>
      </c>
      <c r="BM139" s="13" t="s">
        <v>237</v>
      </c>
    </row>
    <row r="140" spans="2:65" s="1" customFormat="1" ht="31.5" customHeight="1">
      <c r="B140" s="126"/>
      <c r="C140" s="165" t="s">
        <v>241</v>
      </c>
      <c r="D140" s="165" t="s">
        <v>242</v>
      </c>
      <c r="E140" s="166" t="s">
        <v>1051</v>
      </c>
      <c r="F140" s="248" t="s">
        <v>1052</v>
      </c>
      <c r="G140" s="249"/>
      <c r="H140" s="249"/>
      <c r="I140" s="249"/>
      <c r="J140" s="167" t="s">
        <v>350</v>
      </c>
      <c r="K140" s="168">
        <v>27</v>
      </c>
      <c r="L140" s="250">
        <v>0</v>
      </c>
      <c r="M140" s="249"/>
      <c r="N140" s="251">
        <f t="shared" si="15"/>
        <v>0</v>
      </c>
      <c r="O140" s="242"/>
      <c r="P140" s="242"/>
      <c r="Q140" s="242"/>
      <c r="R140" s="128"/>
      <c r="T140" s="161" t="s">
        <v>18</v>
      </c>
      <c r="U140" s="39" t="s">
        <v>43</v>
      </c>
      <c r="V140" s="31"/>
      <c r="W140" s="162">
        <f t="shared" si="16"/>
        <v>0</v>
      </c>
      <c r="X140" s="162">
        <v>0</v>
      </c>
      <c r="Y140" s="162">
        <f t="shared" si="17"/>
        <v>0</v>
      </c>
      <c r="Z140" s="162">
        <v>0</v>
      </c>
      <c r="AA140" s="163">
        <f t="shared" si="18"/>
        <v>0</v>
      </c>
      <c r="AR140" s="13" t="s">
        <v>203</v>
      </c>
      <c r="AT140" s="13" t="s">
        <v>242</v>
      </c>
      <c r="AU140" s="13" t="s">
        <v>153</v>
      </c>
      <c r="AY140" s="13" t="s">
        <v>174</v>
      </c>
      <c r="BE140" s="101">
        <f t="shared" si="19"/>
        <v>0</v>
      </c>
      <c r="BF140" s="101">
        <f t="shared" si="20"/>
        <v>0</v>
      </c>
      <c r="BG140" s="101">
        <f t="shared" si="21"/>
        <v>0</v>
      </c>
      <c r="BH140" s="101">
        <f t="shared" si="22"/>
        <v>0</v>
      </c>
      <c r="BI140" s="101">
        <f t="shared" si="23"/>
        <v>0</v>
      </c>
      <c r="BJ140" s="13" t="s">
        <v>153</v>
      </c>
      <c r="BK140" s="164">
        <f t="shared" si="24"/>
        <v>0</v>
      </c>
      <c r="BL140" s="13" t="s">
        <v>179</v>
      </c>
      <c r="BM140" s="13" t="s">
        <v>241</v>
      </c>
    </row>
    <row r="141" spans="2:65" s="1" customFormat="1" ht="31.5" customHeight="1">
      <c r="B141" s="126"/>
      <c r="C141" s="165" t="s">
        <v>246</v>
      </c>
      <c r="D141" s="165" t="s">
        <v>242</v>
      </c>
      <c r="E141" s="166" t="s">
        <v>1053</v>
      </c>
      <c r="F141" s="248" t="s">
        <v>1054</v>
      </c>
      <c r="G141" s="249"/>
      <c r="H141" s="249"/>
      <c r="I141" s="249"/>
      <c r="J141" s="167" t="s">
        <v>350</v>
      </c>
      <c r="K141" s="168">
        <v>8</v>
      </c>
      <c r="L141" s="250">
        <v>0</v>
      </c>
      <c r="M141" s="249"/>
      <c r="N141" s="251">
        <f t="shared" si="15"/>
        <v>0</v>
      </c>
      <c r="O141" s="242"/>
      <c r="P141" s="242"/>
      <c r="Q141" s="242"/>
      <c r="R141" s="128"/>
      <c r="T141" s="161" t="s">
        <v>18</v>
      </c>
      <c r="U141" s="39" t="s">
        <v>43</v>
      </c>
      <c r="V141" s="31"/>
      <c r="W141" s="162">
        <f t="shared" si="16"/>
        <v>0</v>
      </c>
      <c r="X141" s="162">
        <v>0</v>
      </c>
      <c r="Y141" s="162">
        <f t="shared" si="17"/>
        <v>0</v>
      </c>
      <c r="Z141" s="162">
        <v>0</v>
      </c>
      <c r="AA141" s="163">
        <f t="shared" si="18"/>
        <v>0</v>
      </c>
      <c r="AR141" s="13" t="s">
        <v>203</v>
      </c>
      <c r="AT141" s="13" t="s">
        <v>242</v>
      </c>
      <c r="AU141" s="13" t="s">
        <v>153</v>
      </c>
      <c r="AY141" s="13" t="s">
        <v>174</v>
      </c>
      <c r="BE141" s="101">
        <f t="shared" si="19"/>
        <v>0</v>
      </c>
      <c r="BF141" s="101">
        <f t="shared" si="20"/>
        <v>0</v>
      </c>
      <c r="BG141" s="101">
        <f t="shared" si="21"/>
        <v>0</v>
      </c>
      <c r="BH141" s="101">
        <f t="shared" si="22"/>
        <v>0</v>
      </c>
      <c r="BI141" s="101">
        <f t="shared" si="23"/>
        <v>0</v>
      </c>
      <c r="BJ141" s="13" t="s">
        <v>153</v>
      </c>
      <c r="BK141" s="164">
        <f t="shared" si="24"/>
        <v>0</v>
      </c>
      <c r="BL141" s="13" t="s">
        <v>179</v>
      </c>
      <c r="BM141" s="13" t="s">
        <v>246</v>
      </c>
    </row>
    <row r="142" spans="2:65" s="1" customFormat="1" ht="31.5" customHeight="1">
      <c r="B142" s="126"/>
      <c r="C142" s="165" t="s">
        <v>250</v>
      </c>
      <c r="D142" s="165" t="s">
        <v>242</v>
      </c>
      <c r="E142" s="166" t="s">
        <v>1055</v>
      </c>
      <c r="F142" s="248" t="s">
        <v>1056</v>
      </c>
      <c r="G142" s="249"/>
      <c r="H142" s="249"/>
      <c r="I142" s="249"/>
      <c r="J142" s="167" t="s">
        <v>350</v>
      </c>
      <c r="K142" s="168">
        <v>8</v>
      </c>
      <c r="L142" s="250">
        <v>0</v>
      </c>
      <c r="M142" s="249"/>
      <c r="N142" s="251">
        <f t="shared" si="15"/>
        <v>0</v>
      </c>
      <c r="O142" s="242"/>
      <c r="P142" s="242"/>
      <c r="Q142" s="242"/>
      <c r="R142" s="128"/>
      <c r="T142" s="161" t="s">
        <v>18</v>
      </c>
      <c r="U142" s="39" t="s">
        <v>43</v>
      </c>
      <c r="V142" s="31"/>
      <c r="W142" s="162">
        <f t="shared" si="16"/>
        <v>0</v>
      </c>
      <c r="X142" s="162">
        <v>0</v>
      </c>
      <c r="Y142" s="162">
        <f t="shared" si="17"/>
        <v>0</v>
      </c>
      <c r="Z142" s="162">
        <v>0</v>
      </c>
      <c r="AA142" s="163">
        <f t="shared" si="18"/>
        <v>0</v>
      </c>
      <c r="AR142" s="13" t="s">
        <v>203</v>
      </c>
      <c r="AT142" s="13" t="s">
        <v>242</v>
      </c>
      <c r="AU142" s="13" t="s">
        <v>153</v>
      </c>
      <c r="AY142" s="13" t="s">
        <v>174</v>
      </c>
      <c r="BE142" s="101">
        <f t="shared" si="19"/>
        <v>0</v>
      </c>
      <c r="BF142" s="101">
        <f t="shared" si="20"/>
        <v>0</v>
      </c>
      <c r="BG142" s="101">
        <f t="shared" si="21"/>
        <v>0</v>
      </c>
      <c r="BH142" s="101">
        <f t="shared" si="22"/>
        <v>0</v>
      </c>
      <c r="BI142" s="101">
        <f t="shared" si="23"/>
        <v>0</v>
      </c>
      <c r="BJ142" s="13" t="s">
        <v>153</v>
      </c>
      <c r="BK142" s="164">
        <f t="shared" si="24"/>
        <v>0</v>
      </c>
      <c r="BL142" s="13" t="s">
        <v>179</v>
      </c>
      <c r="BM142" s="13" t="s">
        <v>250</v>
      </c>
    </row>
    <row r="143" spans="2:65" s="1" customFormat="1" ht="22.5" customHeight="1">
      <c r="B143" s="126"/>
      <c r="C143" s="165" t="s">
        <v>8</v>
      </c>
      <c r="D143" s="165" t="s">
        <v>242</v>
      </c>
      <c r="E143" s="166" t="s">
        <v>1057</v>
      </c>
      <c r="F143" s="248" t="s">
        <v>1058</v>
      </c>
      <c r="G143" s="249"/>
      <c r="H143" s="249"/>
      <c r="I143" s="249"/>
      <c r="J143" s="167" t="s">
        <v>350</v>
      </c>
      <c r="K143" s="168">
        <v>29</v>
      </c>
      <c r="L143" s="250">
        <v>0</v>
      </c>
      <c r="M143" s="249"/>
      <c r="N143" s="251">
        <f t="shared" si="15"/>
        <v>0</v>
      </c>
      <c r="O143" s="242"/>
      <c r="P143" s="242"/>
      <c r="Q143" s="242"/>
      <c r="R143" s="128"/>
      <c r="T143" s="161" t="s">
        <v>18</v>
      </c>
      <c r="U143" s="39" t="s">
        <v>43</v>
      </c>
      <c r="V143" s="31"/>
      <c r="W143" s="162">
        <f t="shared" si="16"/>
        <v>0</v>
      </c>
      <c r="X143" s="162">
        <v>0</v>
      </c>
      <c r="Y143" s="162">
        <f t="shared" si="17"/>
        <v>0</v>
      </c>
      <c r="Z143" s="162">
        <v>0</v>
      </c>
      <c r="AA143" s="163">
        <f t="shared" si="18"/>
        <v>0</v>
      </c>
      <c r="AR143" s="13" t="s">
        <v>203</v>
      </c>
      <c r="AT143" s="13" t="s">
        <v>242</v>
      </c>
      <c r="AU143" s="13" t="s">
        <v>153</v>
      </c>
      <c r="AY143" s="13" t="s">
        <v>174</v>
      </c>
      <c r="BE143" s="101">
        <f t="shared" si="19"/>
        <v>0</v>
      </c>
      <c r="BF143" s="101">
        <f t="shared" si="20"/>
        <v>0</v>
      </c>
      <c r="BG143" s="101">
        <f t="shared" si="21"/>
        <v>0</v>
      </c>
      <c r="BH143" s="101">
        <f t="shared" si="22"/>
        <v>0</v>
      </c>
      <c r="BI143" s="101">
        <f t="shared" si="23"/>
        <v>0</v>
      </c>
      <c r="BJ143" s="13" t="s">
        <v>153</v>
      </c>
      <c r="BK143" s="164">
        <f t="shared" si="24"/>
        <v>0</v>
      </c>
      <c r="BL143" s="13" t="s">
        <v>179</v>
      </c>
      <c r="BM143" s="13" t="s">
        <v>8</v>
      </c>
    </row>
    <row r="144" spans="2:65" s="1" customFormat="1" ht="22.5" customHeight="1">
      <c r="B144" s="126"/>
      <c r="C144" s="165" t="s">
        <v>257</v>
      </c>
      <c r="D144" s="165" t="s">
        <v>242</v>
      </c>
      <c r="E144" s="166" t="s">
        <v>1059</v>
      </c>
      <c r="F144" s="248" t="s">
        <v>1060</v>
      </c>
      <c r="G144" s="249"/>
      <c r="H144" s="249"/>
      <c r="I144" s="249"/>
      <c r="J144" s="167" t="s">
        <v>350</v>
      </c>
      <c r="K144" s="168">
        <v>3</v>
      </c>
      <c r="L144" s="250">
        <v>0</v>
      </c>
      <c r="M144" s="249"/>
      <c r="N144" s="251">
        <f t="shared" si="15"/>
        <v>0</v>
      </c>
      <c r="O144" s="242"/>
      <c r="P144" s="242"/>
      <c r="Q144" s="242"/>
      <c r="R144" s="128"/>
      <c r="T144" s="161" t="s">
        <v>18</v>
      </c>
      <c r="U144" s="39" t="s">
        <v>43</v>
      </c>
      <c r="V144" s="31"/>
      <c r="W144" s="162">
        <f t="shared" si="16"/>
        <v>0</v>
      </c>
      <c r="X144" s="162">
        <v>0</v>
      </c>
      <c r="Y144" s="162">
        <f t="shared" si="17"/>
        <v>0</v>
      </c>
      <c r="Z144" s="162">
        <v>0</v>
      </c>
      <c r="AA144" s="163">
        <f t="shared" si="18"/>
        <v>0</v>
      </c>
      <c r="AR144" s="13" t="s">
        <v>203</v>
      </c>
      <c r="AT144" s="13" t="s">
        <v>242</v>
      </c>
      <c r="AU144" s="13" t="s">
        <v>153</v>
      </c>
      <c r="AY144" s="13" t="s">
        <v>174</v>
      </c>
      <c r="BE144" s="101">
        <f t="shared" si="19"/>
        <v>0</v>
      </c>
      <c r="BF144" s="101">
        <f t="shared" si="20"/>
        <v>0</v>
      </c>
      <c r="BG144" s="101">
        <f t="shared" si="21"/>
        <v>0</v>
      </c>
      <c r="BH144" s="101">
        <f t="shared" si="22"/>
        <v>0</v>
      </c>
      <c r="BI144" s="101">
        <f t="shared" si="23"/>
        <v>0</v>
      </c>
      <c r="BJ144" s="13" t="s">
        <v>153</v>
      </c>
      <c r="BK144" s="164">
        <f t="shared" si="24"/>
        <v>0</v>
      </c>
      <c r="BL144" s="13" t="s">
        <v>179</v>
      </c>
      <c r="BM144" s="13" t="s">
        <v>257</v>
      </c>
    </row>
    <row r="145" spans="2:65" s="1" customFormat="1" ht="22.5" customHeight="1">
      <c r="B145" s="126"/>
      <c r="C145" s="165" t="s">
        <v>261</v>
      </c>
      <c r="D145" s="165" t="s">
        <v>242</v>
      </c>
      <c r="E145" s="166" t="s">
        <v>1061</v>
      </c>
      <c r="F145" s="248" t="s">
        <v>1062</v>
      </c>
      <c r="G145" s="249"/>
      <c r="H145" s="249"/>
      <c r="I145" s="249"/>
      <c r="J145" s="167" t="s">
        <v>235</v>
      </c>
      <c r="K145" s="168">
        <v>3</v>
      </c>
      <c r="L145" s="250">
        <v>0</v>
      </c>
      <c r="M145" s="249"/>
      <c r="N145" s="251">
        <f t="shared" si="15"/>
        <v>0</v>
      </c>
      <c r="O145" s="242"/>
      <c r="P145" s="242"/>
      <c r="Q145" s="242"/>
      <c r="R145" s="128"/>
      <c r="T145" s="161" t="s">
        <v>18</v>
      </c>
      <c r="U145" s="39" t="s">
        <v>43</v>
      </c>
      <c r="V145" s="31"/>
      <c r="W145" s="162">
        <f t="shared" si="16"/>
        <v>0</v>
      </c>
      <c r="X145" s="162">
        <v>0</v>
      </c>
      <c r="Y145" s="162">
        <f t="shared" si="17"/>
        <v>0</v>
      </c>
      <c r="Z145" s="162">
        <v>0</v>
      </c>
      <c r="AA145" s="163">
        <f t="shared" si="18"/>
        <v>0</v>
      </c>
      <c r="AR145" s="13" t="s">
        <v>203</v>
      </c>
      <c r="AT145" s="13" t="s">
        <v>242</v>
      </c>
      <c r="AU145" s="13" t="s">
        <v>153</v>
      </c>
      <c r="AY145" s="13" t="s">
        <v>174</v>
      </c>
      <c r="BE145" s="101">
        <f t="shared" si="19"/>
        <v>0</v>
      </c>
      <c r="BF145" s="101">
        <f t="shared" si="20"/>
        <v>0</v>
      </c>
      <c r="BG145" s="101">
        <f t="shared" si="21"/>
        <v>0</v>
      </c>
      <c r="BH145" s="101">
        <f t="shared" si="22"/>
        <v>0</v>
      </c>
      <c r="BI145" s="101">
        <f t="shared" si="23"/>
        <v>0</v>
      </c>
      <c r="BJ145" s="13" t="s">
        <v>153</v>
      </c>
      <c r="BK145" s="164">
        <f t="shared" si="24"/>
        <v>0</v>
      </c>
      <c r="BL145" s="13" t="s">
        <v>179</v>
      </c>
      <c r="BM145" s="13" t="s">
        <v>261</v>
      </c>
    </row>
    <row r="146" spans="2:65" s="1" customFormat="1" ht="22.5" customHeight="1">
      <c r="B146" s="126"/>
      <c r="C146" s="165" t="s">
        <v>266</v>
      </c>
      <c r="D146" s="165" t="s">
        <v>242</v>
      </c>
      <c r="E146" s="166" t="s">
        <v>1063</v>
      </c>
      <c r="F146" s="248" t="s">
        <v>1064</v>
      </c>
      <c r="G146" s="249"/>
      <c r="H146" s="249"/>
      <c r="I146" s="249"/>
      <c r="J146" s="167" t="s">
        <v>1032</v>
      </c>
      <c r="K146" s="168">
        <v>5</v>
      </c>
      <c r="L146" s="250">
        <v>0</v>
      </c>
      <c r="M146" s="249"/>
      <c r="N146" s="251">
        <f t="shared" si="15"/>
        <v>0</v>
      </c>
      <c r="O146" s="242"/>
      <c r="P146" s="242"/>
      <c r="Q146" s="242"/>
      <c r="R146" s="128"/>
      <c r="T146" s="161" t="s">
        <v>18</v>
      </c>
      <c r="U146" s="39" t="s">
        <v>43</v>
      </c>
      <c r="V146" s="31"/>
      <c r="W146" s="162">
        <f t="shared" si="16"/>
        <v>0</v>
      </c>
      <c r="X146" s="162">
        <v>0</v>
      </c>
      <c r="Y146" s="162">
        <f t="shared" si="17"/>
        <v>0</v>
      </c>
      <c r="Z146" s="162">
        <v>0</v>
      </c>
      <c r="AA146" s="163">
        <f t="shared" si="18"/>
        <v>0</v>
      </c>
      <c r="AR146" s="13" t="s">
        <v>203</v>
      </c>
      <c r="AT146" s="13" t="s">
        <v>242</v>
      </c>
      <c r="AU146" s="13" t="s">
        <v>153</v>
      </c>
      <c r="AY146" s="13" t="s">
        <v>174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3" t="s">
        <v>153</v>
      </c>
      <c r="BK146" s="164">
        <f t="shared" si="24"/>
        <v>0</v>
      </c>
      <c r="BL146" s="13" t="s">
        <v>179</v>
      </c>
      <c r="BM146" s="13" t="s">
        <v>266</v>
      </c>
    </row>
    <row r="147" spans="2:65" s="1" customFormat="1" ht="22.5" customHeight="1">
      <c r="B147" s="126"/>
      <c r="C147" s="165" t="s">
        <v>270</v>
      </c>
      <c r="D147" s="165" t="s">
        <v>242</v>
      </c>
      <c r="E147" s="166" t="s">
        <v>1065</v>
      </c>
      <c r="F147" s="248" t="s">
        <v>1066</v>
      </c>
      <c r="G147" s="249"/>
      <c r="H147" s="249"/>
      <c r="I147" s="249"/>
      <c r="J147" s="167" t="s">
        <v>350</v>
      </c>
      <c r="K147" s="168">
        <v>3</v>
      </c>
      <c r="L147" s="250">
        <v>0</v>
      </c>
      <c r="M147" s="249"/>
      <c r="N147" s="251">
        <f t="shared" si="15"/>
        <v>0</v>
      </c>
      <c r="O147" s="242"/>
      <c r="P147" s="242"/>
      <c r="Q147" s="242"/>
      <c r="R147" s="128"/>
      <c r="T147" s="161" t="s">
        <v>18</v>
      </c>
      <c r="U147" s="39" t="s">
        <v>43</v>
      </c>
      <c r="V147" s="31"/>
      <c r="W147" s="162">
        <f t="shared" si="16"/>
        <v>0</v>
      </c>
      <c r="X147" s="162">
        <v>0</v>
      </c>
      <c r="Y147" s="162">
        <f t="shared" si="17"/>
        <v>0</v>
      </c>
      <c r="Z147" s="162">
        <v>0</v>
      </c>
      <c r="AA147" s="163">
        <f t="shared" si="18"/>
        <v>0</v>
      </c>
      <c r="AR147" s="13" t="s">
        <v>203</v>
      </c>
      <c r="AT147" s="13" t="s">
        <v>242</v>
      </c>
      <c r="AU147" s="13" t="s">
        <v>153</v>
      </c>
      <c r="AY147" s="13" t="s">
        <v>174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3" t="s">
        <v>153</v>
      </c>
      <c r="BK147" s="164">
        <f t="shared" si="24"/>
        <v>0</v>
      </c>
      <c r="BL147" s="13" t="s">
        <v>179</v>
      </c>
      <c r="BM147" s="13" t="s">
        <v>270</v>
      </c>
    </row>
    <row r="148" spans="2:65" s="1" customFormat="1" ht="22.5" customHeight="1">
      <c r="B148" s="126"/>
      <c r="C148" s="165" t="s">
        <v>274</v>
      </c>
      <c r="D148" s="165" t="s">
        <v>242</v>
      </c>
      <c r="E148" s="166" t="s">
        <v>1067</v>
      </c>
      <c r="F148" s="248" t="s">
        <v>1068</v>
      </c>
      <c r="G148" s="249"/>
      <c r="H148" s="249"/>
      <c r="I148" s="249"/>
      <c r="J148" s="167" t="s">
        <v>235</v>
      </c>
      <c r="K148" s="168">
        <v>2</v>
      </c>
      <c r="L148" s="250">
        <v>0</v>
      </c>
      <c r="M148" s="249"/>
      <c r="N148" s="251">
        <f t="shared" si="15"/>
        <v>0</v>
      </c>
      <c r="O148" s="242"/>
      <c r="P148" s="242"/>
      <c r="Q148" s="242"/>
      <c r="R148" s="128"/>
      <c r="T148" s="161" t="s">
        <v>18</v>
      </c>
      <c r="U148" s="39" t="s">
        <v>43</v>
      </c>
      <c r="V148" s="31"/>
      <c r="W148" s="162">
        <f t="shared" si="16"/>
        <v>0</v>
      </c>
      <c r="X148" s="162">
        <v>0</v>
      </c>
      <c r="Y148" s="162">
        <f t="shared" si="17"/>
        <v>0</v>
      </c>
      <c r="Z148" s="162">
        <v>0</v>
      </c>
      <c r="AA148" s="163">
        <f t="shared" si="18"/>
        <v>0</v>
      </c>
      <c r="AR148" s="13" t="s">
        <v>203</v>
      </c>
      <c r="AT148" s="13" t="s">
        <v>242</v>
      </c>
      <c r="AU148" s="13" t="s">
        <v>153</v>
      </c>
      <c r="AY148" s="13" t="s">
        <v>174</v>
      </c>
      <c r="BE148" s="101">
        <f t="shared" si="19"/>
        <v>0</v>
      </c>
      <c r="BF148" s="101">
        <f t="shared" si="20"/>
        <v>0</v>
      </c>
      <c r="BG148" s="101">
        <f t="shared" si="21"/>
        <v>0</v>
      </c>
      <c r="BH148" s="101">
        <f t="shared" si="22"/>
        <v>0</v>
      </c>
      <c r="BI148" s="101">
        <f t="shared" si="23"/>
        <v>0</v>
      </c>
      <c r="BJ148" s="13" t="s">
        <v>153</v>
      </c>
      <c r="BK148" s="164">
        <f t="shared" si="24"/>
        <v>0</v>
      </c>
      <c r="BL148" s="13" t="s">
        <v>179</v>
      </c>
      <c r="BM148" s="13" t="s">
        <v>274</v>
      </c>
    </row>
    <row r="149" spans="2:65" s="1" customFormat="1" ht="44.25" customHeight="1">
      <c r="B149" s="126"/>
      <c r="C149" s="165" t="s">
        <v>279</v>
      </c>
      <c r="D149" s="165" t="s">
        <v>242</v>
      </c>
      <c r="E149" s="166" t="s">
        <v>689</v>
      </c>
      <c r="F149" s="248" t="s">
        <v>690</v>
      </c>
      <c r="G149" s="249"/>
      <c r="H149" s="249"/>
      <c r="I149" s="249"/>
      <c r="J149" s="167" t="s">
        <v>235</v>
      </c>
      <c r="K149" s="168">
        <v>2</v>
      </c>
      <c r="L149" s="250">
        <v>0</v>
      </c>
      <c r="M149" s="249"/>
      <c r="N149" s="251">
        <f t="shared" si="15"/>
        <v>0</v>
      </c>
      <c r="O149" s="242"/>
      <c r="P149" s="242"/>
      <c r="Q149" s="242"/>
      <c r="R149" s="128"/>
      <c r="T149" s="161" t="s">
        <v>18</v>
      </c>
      <c r="U149" s="39" t="s">
        <v>43</v>
      </c>
      <c r="V149" s="31"/>
      <c r="W149" s="162">
        <f t="shared" si="16"/>
        <v>0</v>
      </c>
      <c r="X149" s="162">
        <v>0</v>
      </c>
      <c r="Y149" s="162">
        <f t="shared" si="17"/>
        <v>0</v>
      </c>
      <c r="Z149" s="162">
        <v>0</v>
      </c>
      <c r="AA149" s="163">
        <f t="shared" si="18"/>
        <v>0</v>
      </c>
      <c r="AR149" s="13" t="s">
        <v>203</v>
      </c>
      <c r="AT149" s="13" t="s">
        <v>242</v>
      </c>
      <c r="AU149" s="13" t="s">
        <v>153</v>
      </c>
      <c r="AY149" s="13" t="s">
        <v>174</v>
      </c>
      <c r="BE149" s="101">
        <f t="shared" si="19"/>
        <v>0</v>
      </c>
      <c r="BF149" s="101">
        <f t="shared" si="20"/>
        <v>0</v>
      </c>
      <c r="BG149" s="101">
        <f t="shared" si="21"/>
        <v>0</v>
      </c>
      <c r="BH149" s="101">
        <f t="shared" si="22"/>
        <v>0</v>
      </c>
      <c r="BI149" s="101">
        <f t="shared" si="23"/>
        <v>0</v>
      </c>
      <c r="BJ149" s="13" t="s">
        <v>153</v>
      </c>
      <c r="BK149" s="164">
        <f t="shared" si="24"/>
        <v>0</v>
      </c>
      <c r="BL149" s="13" t="s">
        <v>179</v>
      </c>
      <c r="BM149" s="13" t="s">
        <v>279</v>
      </c>
    </row>
    <row r="150" spans="2:65" s="1" customFormat="1" ht="22.5" customHeight="1">
      <c r="B150" s="126"/>
      <c r="C150" s="165" t="s">
        <v>283</v>
      </c>
      <c r="D150" s="165" t="s">
        <v>242</v>
      </c>
      <c r="E150" s="166" t="s">
        <v>1069</v>
      </c>
      <c r="F150" s="248" t="s">
        <v>635</v>
      </c>
      <c r="G150" s="249"/>
      <c r="H150" s="249"/>
      <c r="I150" s="249"/>
      <c r="J150" s="167" t="s">
        <v>277</v>
      </c>
      <c r="K150" s="169">
        <v>0</v>
      </c>
      <c r="L150" s="250">
        <v>0</v>
      </c>
      <c r="M150" s="249"/>
      <c r="N150" s="251">
        <f t="shared" si="15"/>
        <v>0</v>
      </c>
      <c r="O150" s="242"/>
      <c r="P150" s="242"/>
      <c r="Q150" s="242"/>
      <c r="R150" s="128"/>
      <c r="T150" s="161" t="s">
        <v>18</v>
      </c>
      <c r="U150" s="39" t="s">
        <v>43</v>
      </c>
      <c r="V150" s="31"/>
      <c r="W150" s="162">
        <f t="shared" si="16"/>
        <v>0</v>
      </c>
      <c r="X150" s="162">
        <v>0</v>
      </c>
      <c r="Y150" s="162">
        <f t="shared" si="17"/>
        <v>0</v>
      </c>
      <c r="Z150" s="162">
        <v>0</v>
      </c>
      <c r="AA150" s="163">
        <f t="shared" si="18"/>
        <v>0</v>
      </c>
      <c r="AR150" s="13" t="s">
        <v>203</v>
      </c>
      <c r="AT150" s="13" t="s">
        <v>242</v>
      </c>
      <c r="AU150" s="13" t="s">
        <v>153</v>
      </c>
      <c r="AY150" s="13" t="s">
        <v>174</v>
      </c>
      <c r="BE150" s="101">
        <f t="shared" si="19"/>
        <v>0</v>
      </c>
      <c r="BF150" s="101">
        <f t="shared" si="20"/>
        <v>0</v>
      </c>
      <c r="BG150" s="101">
        <f t="shared" si="21"/>
        <v>0</v>
      </c>
      <c r="BH150" s="101">
        <f t="shared" si="22"/>
        <v>0</v>
      </c>
      <c r="BI150" s="101">
        <f t="shared" si="23"/>
        <v>0</v>
      </c>
      <c r="BJ150" s="13" t="s">
        <v>153</v>
      </c>
      <c r="BK150" s="164">
        <f t="shared" si="24"/>
        <v>0</v>
      </c>
      <c r="BL150" s="13" t="s">
        <v>179</v>
      </c>
      <c r="BM150" s="13" t="s">
        <v>283</v>
      </c>
    </row>
    <row r="151" spans="2:63" s="9" customFormat="1" ht="29.25" customHeight="1">
      <c r="B151" s="145"/>
      <c r="C151" s="146"/>
      <c r="D151" s="155" t="s">
        <v>928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259">
        <f>BK151</f>
        <v>0</v>
      </c>
      <c r="O151" s="260"/>
      <c r="P151" s="260"/>
      <c r="Q151" s="260"/>
      <c r="R151" s="148"/>
      <c r="T151" s="149"/>
      <c r="U151" s="146"/>
      <c r="V151" s="146"/>
      <c r="W151" s="150">
        <f>SUM(W152:W155)</f>
        <v>0</v>
      </c>
      <c r="X151" s="146"/>
      <c r="Y151" s="150">
        <f>SUM(Y152:Y155)</f>
        <v>0</v>
      </c>
      <c r="Z151" s="146"/>
      <c r="AA151" s="151">
        <f>SUM(AA152:AA155)</f>
        <v>0</v>
      </c>
      <c r="AR151" s="152" t="s">
        <v>184</v>
      </c>
      <c r="AT151" s="153" t="s">
        <v>75</v>
      </c>
      <c r="AU151" s="153" t="s">
        <v>83</v>
      </c>
      <c r="AY151" s="152" t="s">
        <v>174</v>
      </c>
      <c r="BK151" s="154">
        <f>SUM(BK152:BK155)</f>
        <v>0</v>
      </c>
    </row>
    <row r="152" spans="2:65" s="1" customFormat="1" ht="31.5" customHeight="1">
      <c r="B152" s="126"/>
      <c r="C152" s="156" t="s">
        <v>287</v>
      </c>
      <c r="D152" s="156" t="s">
        <v>175</v>
      </c>
      <c r="E152" s="157" t="s">
        <v>980</v>
      </c>
      <c r="F152" s="241" t="s">
        <v>981</v>
      </c>
      <c r="G152" s="242"/>
      <c r="H152" s="242"/>
      <c r="I152" s="242"/>
      <c r="J152" s="158" t="s">
        <v>350</v>
      </c>
      <c r="K152" s="159">
        <v>30</v>
      </c>
      <c r="L152" s="243">
        <v>0</v>
      </c>
      <c r="M152" s="242"/>
      <c r="N152" s="244">
        <f>ROUND(L152*K152,3)</f>
        <v>0</v>
      </c>
      <c r="O152" s="242"/>
      <c r="P152" s="242"/>
      <c r="Q152" s="242"/>
      <c r="R152" s="128"/>
      <c r="T152" s="161" t="s">
        <v>18</v>
      </c>
      <c r="U152" s="39" t="s">
        <v>43</v>
      </c>
      <c r="V152" s="31"/>
      <c r="W152" s="162">
        <f>V152*K152</f>
        <v>0</v>
      </c>
      <c r="X152" s="162">
        <v>0</v>
      </c>
      <c r="Y152" s="162">
        <f>X152*K152</f>
        <v>0</v>
      </c>
      <c r="Z152" s="162">
        <v>0</v>
      </c>
      <c r="AA152" s="163">
        <f>Z152*K152</f>
        <v>0</v>
      </c>
      <c r="AR152" s="13" t="s">
        <v>428</v>
      </c>
      <c r="AT152" s="13" t="s">
        <v>175</v>
      </c>
      <c r="AU152" s="13" t="s">
        <v>153</v>
      </c>
      <c r="AY152" s="13" t="s">
        <v>174</v>
      </c>
      <c r="BE152" s="101">
        <f>IF(U152="základná",N152,0)</f>
        <v>0</v>
      </c>
      <c r="BF152" s="101">
        <f>IF(U152="znížená",N152,0)</f>
        <v>0</v>
      </c>
      <c r="BG152" s="101">
        <f>IF(U152="zákl. prenesená",N152,0)</f>
        <v>0</v>
      </c>
      <c r="BH152" s="101">
        <f>IF(U152="zníž. prenesená",N152,0)</f>
        <v>0</v>
      </c>
      <c r="BI152" s="101">
        <f>IF(U152="nulová",N152,0)</f>
        <v>0</v>
      </c>
      <c r="BJ152" s="13" t="s">
        <v>153</v>
      </c>
      <c r="BK152" s="164">
        <f>ROUND(L152*K152,3)</f>
        <v>0</v>
      </c>
      <c r="BL152" s="13" t="s">
        <v>428</v>
      </c>
      <c r="BM152" s="13" t="s">
        <v>287</v>
      </c>
    </row>
    <row r="153" spans="2:65" s="1" customFormat="1" ht="22.5" customHeight="1">
      <c r="B153" s="126"/>
      <c r="C153" s="165" t="s">
        <v>291</v>
      </c>
      <c r="D153" s="165" t="s">
        <v>242</v>
      </c>
      <c r="E153" s="166" t="s">
        <v>1070</v>
      </c>
      <c r="F153" s="248" t="s">
        <v>1071</v>
      </c>
      <c r="G153" s="249"/>
      <c r="H153" s="249"/>
      <c r="I153" s="249"/>
      <c r="J153" s="167" t="s">
        <v>350</v>
      </c>
      <c r="K153" s="168">
        <v>30</v>
      </c>
      <c r="L153" s="250">
        <v>0</v>
      </c>
      <c r="M153" s="249"/>
      <c r="N153" s="251">
        <f>ROUND(L153*K153,3)</f>
        <v>0</v>
      </c>
      <c r="O153" s="242"/>
      <c r="P153" s="242"/>
      <c r="Q153" s="242"/>
      <c r="R153" s="128"/>
      <c r="T153" s="161" t="s">
        <v>18</v>
      </c>
      <c r="U153" s="39" t="s">
        <v>43</v>
      </c>
      <c r="V153" s="31"/>
      <c r="W153" s="162">
        <f>V153*K153</f>
        <v>0</v>
      </c>
      <c r="X153" s="162">
        <v>0</v>
      </c>
      <c r="Y153" s="162">
        <f>X153*K153</f>
        <v>0</v>
      </c>
      <c r="Z153" s="162">
        <v>0</v>
      </c>
      <c r="AA153" s="163">
        <f>Z153*K153</f>
        <v>0</v>
      </c>
      <c r="AR153" s="13" t="s">
        <v>984</v>
      </c>
      <c r="AT153" s="13" t="s">
        <v>242</v>
      </c>
      <c r="AU153" s="13" t="s">
        <v>153</v>
      </c>
      <c r="AY153" s="13" t="s">
        <v>174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153</v>
      </c>
      <c r="BK153" s="164">
        <f>ROUND(L153*K153,3)</f>
        <v>0</v>
      </c>
      <c r="BL153" s="13" t="s">
        <v>428</v>
      </c>
      <c r="BM153" s="13" t="s">
        <v>291</v>
      </c>
    </row>
    <row r="154" spans="2:65" s="1" customFormat="1" ht="31.5" customHeight="1">
      <c r="B154" s="126"/>
      <c r="C154" s="156" t="s">
        <v>295</v>
      </c>
      <c r="D154" s="156" t="s">
        <v>175</v>
      </c>
      <c r="E154" s="157" t="s">
        <v>1072</v>
      </c>
      <c r="F154" s="241" t="s">
        <v>1073</v>
      </c>
      <c r="G154" s="242"/>
      <c r="H154" s="242"/>
      <c r="I154" s="242"/>
      <c r="J154" s="158" t="s">
        <v>350</v>
      </c>
      <c r="K154" s="159">
        <v>30</v>
      </c>
      <c r="L154" s="243">
        <v>0</v>
      </c>
      <c r="M154" s="242"/>
      <c r="N154" s="244">
        <f>ROUND(L154*K154,3)</f>
        <v>0</v>
      </c>
      <c r="O154" s="242"/>
      <c r="P154" s="242"/>
      <c r="Q154" s="242"/>
      <c r="R154" s="128"/>
      <c r="T154" s="161" t="s">
        <v>18</v>
      </c>
      <c r="U154" s="39" t="s">
        <v>43</v>
      </c>
      <c r="V154" s="31"/>
      <c r="W154" s="162">
        <f>V154*K154</f>
        <v>0</v>
      </c>
      <c r="X154" s="162">
        <v>0</v>
      </c>
      <c r="Y154" s="162">
        <f>X154*K154</f>
        <v>0</v>
      </c>
      <c r="Z154" s="162">
        <v>0</v>
      </c>
      <c r="AA154" s="163">
        <f>Z154*K154</f>
        <v>0</v>
      </c>
      <c r="AR154" s="13" t="s">
        <v>428</v>
      </c>
      <c r="AT154" s="13" t="s">
        <v>175</v>
      </c>
      <c r="AU154" s="13" t="s">
        <v>153</v>
      </c>
      <c r="AY154" s="13" t="s">
        <v>174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153</v>
      </c>
      <c r="BK154" s="164">
        <f>ROUND(L154*K154,3)</f>
        <v>0</v>
      </c>
      <c r="BL154" s="13" t="s">
        <v>428</v>
      </c>
      <c r="BM154" s="13" t="s">
        <v>295</v>
      </c>
    </row>
    <row r="155" spans="2:65" s="1" customFormat="1" ht="44.25" customHeight="1">
      <c r="B155" s="126"/>
      <c r="C155" s="156" t="s">
        <v>299</v>
      </c>
      <c r="D155" s="156" t="s">
        <v>175</v>
      </c>
      <c r="E155" s="157" t="s">
        <v>1074</v>
      </c>
      <c r="F155" s="241" t="s">
        <v>1075</v>
      </c>
      <c r="G155" s="242"/>
      <c r="H155" s="242"/>
      <c r="I155" s="242"/>
      <c r="J155" s="158" t="s">
        <v>350</v>
      </c>
      <c r="K155" s="159">
        <v>30</v>
      </c>
      <c r="L155" s="243">
        <v>0</v>
      </c>
      <c r="M155" s="242"/>
      <c r="N155" s="244">
        <f>ROUND(L155*K155,3)</f>
        <v>0</v>
      </c>
      <c r="O155" s="242"/>
      <c r="P155" s="242"/>
      <c r="Q155" s="242"/>
      <c r="R155" s="128"/>
      <c r="T155" s="161" t="s">
        <v>18</v>
      </c>
      <c r="U155" s="39" t="s">
        <v>43</v>
      </c>
      <c r="V155" s="31"/>
      <c r="W155" s="162">
        <f>V155*K155</f>
        <v>0</v>
      </c>
      <c r="X155" s="162">
        <v>0</v>
      </c>
      <c r="Y155" s="162">
        <f>X155*K155</f>
        <v>0</v>
      </c>
      <c r="Z155" s="162">
        <v>0</v>
      </c>
      <c r="AA155" s="163">
        <f>Z155*K155</f>
        <v>0</v>
      </c>
      <c r="AR155" s="13" t="s">
        <v>428</v>
      </c>
      <c r="AT155" s="13" t="s">
        <v>175</v>
      </c>
      <c r="AU155" s="13" t="s">
        <v>153</v>
      </c>
      <c r="AY155" s="13" t="s">
        <v>174</v>
      </c>
      <c r="BE155" s="101">
        <f>IF(U155="základná",N155,0)</f>
        <v>0</v>
      </c>
      <c r="BF155" s="101">
        <f>IF(U155="znížená",N155,0)</f>
        <v>0</v>
      </c>
      <c r="BG155" s="101">
        <f>IF(U155="zákl. prenesená",N155,0)</f>
        <v>0</v>
      </c>
      <c r="BH155" s="101">
        <f>IF(U155="zníž. prenesená",N155,0)</f>
        <v>0</v>
      </c>
      <c r="BI155" s="101">
        <f>IF(U155="nulová",N155,0)</f>
        <v>0</v>
      </c>
      <c r="BJ155" s="13" t="s">
        <v>153</v>
      </c>
      <c r="BK155" s="164">
        <f>ROUND(L155*K155,3)</f>
        <v>0</v>
      </c>
      <c r="BL155" s="13" t="s">
        <v>428</v>
      </c>
      <c r="BM155" s="13" t="s">
        <v>299</v>
      </c>
    </row>
    <row r="156" spans="2:63" s="1" customFormat="1" ht="49.5" customHeight="1">
      <c r="B156" s="30"/>
      <c r="C156" s="31"/>
      <c r="D156" s="147" t="s">
        <v>527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261">
        <f aca="true" t="shared" si="25" ref="N156:N161">BK156</f>
        <v>0</v>
      </c>
      <c r="O156" s="262"/>
      <c r="P156" s="262"/>
      <c r="Q156" s="262"/>
      <c r="R156" s="32"/>
      <c r="T156" s="69"/>
      <c r="U156" s="31"/>
      <c r="V156" s="31"/>
      <c r="W156" s="31"/>
      <c r="X156" s="31"/>
      <c r="Y156" s="31"/>
      <c r="Z156" s="31"/>
      <c r="AA156" s="70"/>
      <c r="AT156" s="13" t="s">
        <v>75</v>
      </c>
      <c r="AU156" s="13" t="s">
        <v>76</v>
      </c>
      <c r="AY156" s="13" t="s">
        <v>528</v>
      </c>
      <c r="BK156" s="164">
        <f>SUM(BK157:BK161)</f>
        <v>0</v>
      </c>
    </row>
    <row r="157" spans="2:63" s="1" customFormat="1" ht="21.75" customHeight="1">
      <c r="B157" s="30"/>
      <c r="C157" s="170" t="s">
        <v>18</v>
      </c>
      <c r="D157" s="170" t="s">
        <v>175</v>
      </c>
      <c r="E157" s="171" t="s">
        <v>18</v>
      </c>
      <c r="F157" s="254" t="s">
        <v>18</v>
      </c>
      <c r="G157" s="255"/>
      <c r="H157" s="255"/>
      <c r="I157" s="255"/>
      <c r="J157" s="172" t="s">
        <v>18</v>
      </c>
      <c r="K157" s="160"/>
      <c r="L157" s="243"/>
      <c r="M157" s="256"/>
      <c r="N157" s="257">
        <f t="shared" si="25"/>
        <v>0</v>
      </c>
      <c r="O157" s="256"/>
      <c r="P157" s="256"/>
      <c r="Q157" s="256"/>
      <c r="R157" s="32"/>
      <c r="T157" s="161" t="s">
        <v>18</v>
      </c>
      <c r="U157" s="173" t="s">
        <v>43</v>
      </c>
      <c r="V157" s="31"/>
      <c r="W157" s="31"/>
      <c r="X157" s="31"/>
      <c r="Y157" s="31"/>
      <c r="Z157" s="31"/>
      <c r="AA157" s="70"/>
      <c r="AT157" s="13" t="s">
        <v>528</v>
      </c>
      <c r="AU157" s="13" t="s">
        <v>83</v>
      </c>
      <c r="AY157" s="13" t="s">
        <v>528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13" t="s">
        <v>153</v>
      </c>
      <c r="BK157" s="164">
        <f>L157*K157</f>
        <v>0</v>
      </c>
    </row>
    <row r="158" spans="2:63" s="1" customFormat="1" ht="21.75" customHeight="1">
      <c r="B158" s="30"/>
      <c r="C158" s="170" t="s">
        <v>18</v>
      </c>
      <c r="D158" s="170" t="s">
        <v>175</v>
      </c>
      <c r="E158" s="171" t="s">
        <v>18</v>
      </c>
      <c r="F158" s="254" t="s">
        <v>18</v>
      </c>
      <c r="G158" s="255"/>
      <c r="H158" s="255"/>
      <c r="I158" s="255"/>
      <c r="J158" s="172" t="s">
        <v>18</v>
      </c>
      <c r="K158" s="160"/>
      <c r="L158" s="243"/>
      <c r="M158" s="256"/>
      <c r="N158" s="257">
        <f t="shared" si="25"/>
        <v>0</v>
      </c>
      <c r="O158" s="256"/>
      <c r="P158" s="256"/>
      <c r="Q158" s="256"/>
      <c r="R158" s="32"/>
      <c r="T158" s="161" t="s">
        <v>18</v>
      </c>
      <c r="U158" s="173" t="s">
        <v>43</v>
      </c>
      <c r="V158" s="31"/>
      <c r="W158" s="31"/>
      <c r="X158" s="31"/>
      <c r="Y158" s="31"/>
      <c r="Z158" s="31"/>
      <c r="AA158" s="70"/>
      <c r="AT158" s="13" t="s">
        <v>528</v>
      </c>
      <c r="AU158" s="13" t="s">
        <v>83</v>
      </c>
      <c r="AY158" s="13" t="s">
        <v>528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13" t="s">
        <v>153</v>
      </c>
      <c r="BK158" s="164">
        <f>L158*K158</f>
        <v>0</v>
      </c>
    </row>
    <row r="159" spans="2:63" s="1" customFormat="1" ht="21.75" customHeight="1">
      <c r="B159" s="30"/>
      <c r="C159" s="170" t="s">
        <v>18</v>
      </c>
      <c r="D159" s="170" t="s">
        <v>175</v>
      </c>
      <c r="E159" s="171" t="s">
        <v>18</v>
      </c>
      <c r="F159" s="254" t="s">
        <v>18</v>
      </c>
      <c r="G159" s="255"/>
      <c r="H159" s="255"/>
      <c r="I159" s="255"/>
      <c r="J159" s="172" t="s">
        <v>18</v>
      </c>
      <c r="K159" s="160"/>
      <c r="L159" s="243"/>
      <c r="M159" s="256"/>
      <c r="N159" s="257">
        <f t="shared" si="25"/>
        <v>0</v>
      </c>
      <c r="O159" s="256"/>
      <c r="P159" s="256"/>
      <c r="Q159" s="256"/>
      <c r="R159" s="32"/>
      <c r="T159" s="161" t="s">
        <v>18</v>
      </c>
      <c r="U159" s="173" t="s">
        <v>43</v>
      </c>
      <c r="V159" s="31"/>
      <c r="W159" s="31"/>
      <c r="X159" s="31"/>
      <c r="Y159" s="31"/>
      <c r="Z159" s="31"/>
      <c r="AA159" s="70"/>
      <c r="AT159" s="13" t="s">
        <v>528</v>
      </c>
      <c r="AU159" s="13" t="s">
        <v>83</v>
      </c>
      <c r="AY159" s="13" t="s">
        <v>528</v>
      </c>
      <c r="BE159" s="101">
        <f>IF(U159="základná",N159,0)</f>
        <v>0</v>
      </c>
      <c r="BF159" s="101">
        <f>IF(U159="znížená",N159,0)</f>
        <v>0</v>
      </c>
      <c r="BG159" s="101">
        <f>IF(U159="zákl. prenesená",N159,0)</f>
        <v>0</v>
      </c>
      <c r="BH159" s="101">
        <f>IF(U159="zníž. prenesená",N159,0)</f>
        <v>0</v>
      </c>
      <c r="BI159" s="101">
        <f>IF(U159="nulová",N159,0)</f>
        <v>0</v>
      </c>
      <c r="BJ159" s="13" t="s">
        <v>153</v>
      </c>
      <c r="BK159" s="164">
        <f>L159*K159</f>
        <v>0</v>
      </c>
    </row>
    <row r="160" spans="2:63" s="1" customFormat="1" ht="21.75" customHeight="1">
      <c r="B160" s="30"/>
      <c r="C160" s="170" t="s">
        <v>18</v>
      </c>
      <c r="D160" s="170" t="s">
        <v>175</v>
      </c>
      <c r="E160" s="171" t="s">
        <v>18</v>
      </c>
      <c r="F160" s="254" t="s">
        <v>18</v>
      </c>
      <c r="G160" s="255"/>
      <c r="H160" s="255"/>
      <c r="I160" s="255"/>
      <c r="J160" s="172" t="s">
        <v>18</v>
      </c>
      <c r="K160" s="160"/>
      <c r="L160" s="243"/>
      <c r="M160" s="256"/>
      <c r="N160" s="257">
        <f t="shared" si="25"/>
        <v>0</v>
      </c>
      <c r="O160" s="256"/>
      <c r="P160" s="256"/>
      <c r="Q160" s="256"/>
      <c r="R160" s="32"/>
      <c r="T160" s="161" t="s">
        <v>18</v>
      </c>
      <c r="U160" s="173" t="s">
        <v>43</v>
      </c>
      <c r="V160" s="31"/>
      <c r="W160" s="31"/>
      <c r="X160" s="31"/>
      <c r="Y160" s="31"/>
      <c r="Z160" s="31"/>
      <c r="AA160" s="70"/>
      <c r="AT160" s="13" t="s">
        <v>528</v>
      </c>
      <c r="AU160" s="13" t="s">
        <v>83</v>
      </c>
      <c r="AY160" s="13" t="s">
        <v>528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3" t="s">
        <v>153</v>
      </c>
      <c r="BK160" s="164">
        <f>L160*K160</f>
        <v>0</v>
      </c>
    </row>
    <row r="161" spans="2:63" s="1" customFormat="1" ht="21.75" customHeight="1">
      <c r="B161" s="30"/>
      <c r="C161" s="170" t="s">
        <v>18</v>
      </c>
      <c r="D161" s="170" t="s">
        <v>175</v>
      </c>
      <c r="E161" s="171" t="s">
        <v>18</v>
      </c>
      <c r="F161" s="254" t="s">
        <v>18</v>
      </c>
      <c r="G161" s="255"/>
      <c r="H161" s="255"/>
      <c r="I161" s="255"/>
      <c r="J161" s="172" t="s">
        <v>18</v>
      </c>
      <c r="K161" s="160"/>
      <c r="L161" s="243"/>
      <c r="M161" s="256"/>
      <c r="N161" s="257">
        <f t="shared" si="25"/>
        <v>0</v>
      </c>
      <c r="O161" s="256"/>
      <c r="P161" s="256"/>
      <c r="Q161" s="256"/>
      <c r="R161" s="32"/>
      <c r="T161" s="161" t="s">
        <v>18</v>
      </c>
      <c r="U161" s="173" t="s">
        <v>43</v>
      </c>
      <c r="V161" s="51"/>
      <c r="W161" s="51"/>
      <c r="X161" s="51"/>
      <c r="Y161" s="51"/>
      <c r="Z161" s="51"/>
      <c r="AA161" s="53"/>
      <c r="AT161" s="13" t="s">
        <v>528</v>
      </c>
      <c r="AU161" s="13" t="s">
        <v>83</v>
      </c>
      <c r="AY161" s="13" t="s">
        <v>528</v>
      </c>
      <c r="BE161" s="101">
        <f>IF(U161="základná",N161,0)</f>
        <v>0</v>
      </c>
      <c r="BF161" s="101">
        <f>IF(U161="znížená",N161,0)</f>
        <v>0</v>
      </c>
      <c r="BG161" s="101">
        <f>IF(U161="zákl. prenesená",N161,0)</f>
        <v>0</v>
      </c>
      <c r="BH161" s="101">
        <f>IF(U161="zníž. prenesená",N161,0)</f>
        <v>0</v>
      </c>
      <c r="BI161" s="101">
        <f>IF(U161="nulová",N161,0)</f>
        <v>0</v>
      </c>
      <c r="BJ161" s="13" t="s">
        <v>153</v>
      </c>
      <c r="BK161" s="164">
        <f>L161*K161</f>
        <v>0</v>
      </c>
    </row>
    <row r="162" spans="2:18" s="1" customFormat="1" ht="6.75" customHeight="1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6"/>
    </row>
  </sheetData>
  <sheetProtection password="CC35" sheet="1" objects="1" scenarios="1" formatColumns="0" formatRows="0" sort="0" autoFilter="0"/>
  <mergeCells count="181">
    <mergeCell ref="N151:Q151"/>
    <mergeCell ref="F157:I157"/>
    <mergeCell ref="L157:M157"/>
    <mergeCell ref="N157:Q157"/>
    <mergeCell ref="H1:K1"/>
    <mergeCell ref="S2:AC2"/>
    <mergeCell ref="F161:I161"/>
    <mergeCell ref="L161:M161"/>
    <mergeCell ref="N161:Q161"/>
    <mergeCell ref="N120:Q120"/>
    <mergeCell ref="N121:Q121"/>
    <mergeCell ref="F159:I159"/>
    <mergeCell ref="L159:M159"/>
    <mergeCell ref="N159:Q159"/>
    <mergeCell ref="F160:I160"/>
    <mergeCell ref="L160:M160"/>
    <mergeCell ref="N160:Q160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N156:Q156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8:I138"/>
    <mergeCell ref="L138:M138"/>
    <mergeCell ref="N138:Q138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19:I119"/>
    <mergeCell ref="L119:M119"/>
    <mergeCell ref="N119:Q119"/>
    <mergeCell ref="F123:I123"/>
    <mergeCell ref="L123:M123"/>
    <mergeCell ref="N123:Q123"/>
    <mergeCell ref="N122:Q122"/>
    <mergeCell ref="C109:Q109"/>
    <mergeCell ref="F111:P111"/>
    <mergeCell ref="F112:P112"/>
    <mergeCell ref="M114:P114"/>
    <mergeCell ref="M116:Q116"/>
    <mergeCell ref="M117:Q117"/>
    <mergeCell ref="D99:H99"/>
    <mergeCell ref="N99:Q99"/>
    <mergeCell ref="D100:H100"/>
    <mergeCell ref="N100:Q100"/>
    <mergeCell ref="N101:Q101"/>
    <mergeCell ref="L103:Q103"/>
    <mergeCell ref="N95:Q95"/>
    <mergeCell ref="D96:H96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57:D162">
      <formula1>"K,M"</formula1>
    </dataValidation>
    <dataValidation type="list" allowBlank="1" showInputMessage="1" showErrorMessage="1" error="Povolené sú hodnoty základná, znížená, nulová." sqref="U157:U162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9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Gujberova-NB\Gujberova</dc:creator>
  <cp:keywords/>
  <dc:description/>
  <cp:lastModifiedBy>aaa</cp:lastModifiedBy>
  <cp:lastPrinted>2016-06-23T07:38:20Z</cp:lastPrinted>
  <dcterms:created xsi:type="dcterms:W3CDTF">2016-06-22T15:34:28Z</dcterms:created>
  <dcterms:modified xsi:type="dcterms:W3CDTF">2016-08-26T06:43:59Z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